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4895" windowHeight="7500" tabRatio="653" activeTab="0"/>
  </bookViews>
  <sheets>
    <sheet name="Banga - Banga C" sheetId="1" r:id="rId1"/>
    <sheet name="Elato" sheetId="2" r:id="rId2"/>
    <sheet name="Apolima" sheetId="3" r:id="rId3"/>
    <sheet name="Muna" sheetId="4" r:id="rId4"/>
    <sheet name="Java" sheetId="5" r:id="rId5"/>
    <sheet name="Minorca" sheetId="6" r:id="rId6"/>
    <sheet name="Flores" sheetId="7" r:id="rId7"/>
    <sheet name="Flores C" sheetId="8" r:id="rId8"/>
    <sheet name="Santorini" sheetId="9" r:id="rId9"/>
    <sheet name="Santorini C" sheetId="10" r:id="rId10"/>
    <sheet name="Apia" sheetId="11" r:id="rId11"/>
    <sheet name="Andros CH " sheetId="12" r:id="rId12"/>
    <sheet name="Andros M" sheetId="13" r:id="rId13"/>
    <sheet name="Ios" sheetId="14" r:id="rId14"/>
    <sheet name="Linosa" sheetId="15" r:id="rId15"/>
  </sheets>
  <definedNames/>
  <calcPr fullCalcOnLoad="1"/>
</workbook>
</file>

<file path=xl/sharedStrings.xml><?xml version="1.0" encoding="utf-8"?>
<sst xmlns="http://schemas.openxmlformats.org/spreadsheetml/2006/main" count="389" uniqueCount="186">
  <si>
    <t>Lengte</t>
  </si>
  <si>
    <t>Hoogte</t>
  </si>
  <si>
    <t>Type</t>
  </si>
  <si>
    <t>Inhoud</t>
  </si>
  <si>
    <t>Gewicht</t>
  </si>
  <si>
    <t>Hartafstand aansluitngen</t>
  </si>
  <si>
    <t>Hartafstand aansluitingen</t>
  </si>
  <si>
    <t>CHROOM</t>
  </si>
  <si>
    <t>MIDDENAANSLUITING</t>
  </si>
  <si>
    <t>voorraad/stock</t>
  </si>
  <si>
    <t>ELATO</t>
  </si>
  <si>
    <t>APOLIMA</t>
  </si>
  <si>
    <t>SANTORINI C</t>
  </si>
  <si>
    <t>SANTORINI</t>
  </si>
  <si>
    <t>FLORES C</t>
  </si>
  <si>
    <t>FLORES</t>
  </si>
  <si>
    <t>MINORCA</t>
  </si>
  <si>
    <t>JAVA</t>
  </si>
  <si>
    <t>MUNA</t>
  </si>
  <si>
    <t>AP0608</t>
  </si>
  <si>
    <t>AP0611</t>
  </si>
  <si>
    <t>AP0614</t>
  </si>
  <si>
    <t>AP0814</t>
  </si>
  <si>
    <t>AP0817</t>
  </si>
  <si>
    <t>JA0507</t>
  </si>
  <si>
    <t>JA0409</t>
  </si>
  <si>
    <t>JA0509</t>
  </si>
  <si>
    <t>JA0413</t>
  </si>
  <si>
    <t>JA0513</t>
  </si>
  <si>
    <t>JA0515</t>
  </si>
  <si>
    <t>JA0617</t>
  </si>
  <si>
    <t>JA0619</t>
  </si>
  <si>
    <t>MI0512</t>
  </si>
  <si>
    <t>MI0517</t>
  </si>
  <si>
    <t>MI0717</t>
  </si>
  <si>
    <t>FL0505M</t>
  </si>
  <si>
    <t>FL0508M</t>
  </si>
  <si>
    <t>FL0512M</t>
  </si>
  <si>
    <t>FL0612M</t>
  </si>
  <si>
    <t>FL0712M</t>
  </si>
  <si>
    <t>FL0515M</t>
  </si>
  <si>
    <t>FL0615M</t>
  </si>
  <si>
    <t>FL0715M</t>
  </si>
  <si>
    <t>FL0518M</t>
  </si>
  <si>
    <t>FL0618M</t>
  </si>
  <si>
    <t>FL0718M</t>
  </si>
  <si>
    <t>FLC0505</t>
  </si>
  <si>
    <t>FLC0508</t>
  </si>
  <si>
    <t>FLC0512</t>
  </si>
  <si>
    <t>FLC0612</t>
  </si>
  <si>
    <t>FLC0712</t>
  </si>
  <si>
    <t>FLC0515</t>
  </si>
  <si>
    <t>FLC0615</t>
  </si>
  <si>
    <t>FLC0715</t>
  </si>
  <si>
    <t>FLC0518</t>
  </si>
  <si>
    <t>FLC0618</t>
  </si>
  <si>
    <t>FLC0718</t>
  </si>
  <si>
    <t>FLC0505M</t>
  </si>
  <si>
    <t>FLC0508M</t>
  </si>
  <si>
    <t>FLC0512M</t>
  </si>
  <si>
    <t>FLC0612M</t>
  </si>
  <si>
    <t>FLC0712M</t>
  </si>
  <si>
    <t>FLC0515M</t>
  </si>
  <si>
    <t>FLC0615M</t>
  </si>
  <si>
    <t>FLC0715M</t>
  </si>
  <si>
    <t>FLC0518M</t>
  </si>
  <si>
    <t>FLC0618M</t>
  </si>
  <si>
    <t>FLC0718M</t>
  </si>
  <si>
    <t>SA0507</t>
  </si>
  <si>
    <t>SA0607</t>
  </si>
  <si>
    <t>SA0707</t>
  </si>
  <si>
    <t>SA0511</t>
  </si>
  <si>
    <t>SA0611</t>
  </si>
  <si>
    <t>SA0711</t>
  </si>
  <si>
    <t>SA0517</t>
  </si>
  <si>
    <t>SA0617</t>
  </si>
  <si>
    <t>SA0717</t>
  </si>
  <si>
    <t>SA0917</t>
  </si>
  <si>
    <t>SAC0507</t>
  </si>
  <si>
    <t>SAC0607</t>
  </si>
  <si>
    <t>SAC0707</t>
  </si>
  <si>
    <t>SAC0511</t>
  </si>
  <si>
    <t>SAC0611</t>
  </si>
  <si>
    <t>SAC0711</t>
  </si>
  <si>
    <t>SAC0517</t>
  </si>
  <si>
    <t>SAC0617</t>
  </si>
  <si>
    <t>SAC0717</t>
  </si>
  <si>
    <t>SAC0917</t>
  </si>
  <si>
    <t>MI0508</t>
  </si>
  <si>
    <t>MI0612</t>
  </si>
  <si>
    <t>MI0614</t>
  </si>
  <si>
    <t>MI0617</t>
  </si>
  <si>
    <t>MI0712</t>
  </si>
  <si>
    <t>MI0714</t>
  </si>
  <si>
    <t>B = hoogte I hauteur</t>
  </si>
  <si>
    <t>C = lengte I longueur</t>
  </si>
  <si>
    <t>gewicht I poids</t>
  </si>
  <si>
    <t>inhoud I volume</t>
  </si>
  <si>
    <t>AN0608CH</t>
  </si>
  <si>
    <t>AN0612CH</t>
  </si>
  <si>
    <t>AN0617CH</t>
  </si>
  <si>
    <t>AN0817CH</t>
  </si>
  <si>
    <t>stock</t>
  </si>
  <si>
    <t>AN0608M</t>
  </si>
  <si>
    <t>AN0612M</t>
  </si>
  <si>
    <t>AN0812M</t>
  </si>
  <si>
    <t>AN0617M</t>
  </si>
  <si>
    <t>AN0817M</t>
  </si>
  <si>
    <t>IOS</t>
  </si>
  <si>
    <t>X = hartafstand bevest V I entraxe fix V</t>
  </si>
  <si>
    <t>IO0612</t>
  </si>
  <si>
    <t>IO0617</t>
  </si>
  <si>
    <t>LINOSA</t>
  </si>
  <si>
    <t>hartafstand bevest HORI</t>
  </si>
  <si>
    <t>hartafstand bevest VERTI</t>
  </si>
  <si>
    <t>Hartafstand bevest HORI</t>
  </si>
  <si>
    <t>Hartafstand bevest VERTI</t>
  </si>
  <si>
    <t>D = hartafstand bevest H I entraxe fix H</t>
  </si>
  <si>
    <t>A = hartafstand aansluitingen I entraxe raccordements</t>
  </si>
  <si>
    <t>LI0508 I of I ou W</t>
  </si>
  <si>
    <t>I = inox I W = wood</t>
  </si>
  <si>
    <t>LI0512 I of I ou W</t>
  </si>
  <si>
    <t>LI0612 I of I ou W</t>
  </si>
  <si>
    <t>LI0812 I of I ou W</t>
  </si>
  <si>
    <t>LI0617 I of I ou W</t>
  </si>
  <si>
    <t>LI0817 I of I ou W</t>
  </si>
  <si>
    <t>D = hartafstand bevest H</t>
  </si>
  <si>
    <t>X = hartafstand bevest V</t>
  </si>
  <si>
    <t>ANDROS CH</t>
  </si>
  <si>
    <t>ANDROS M</t>
  </si>
  <si>
    <t>FLO0805CH</t>
  </si>
  <si>
    <t>FLO1205CH</t>
  </si>
  <si>
    <t>FLO1506CH</t>
  </si>
  <si>
    <t>FLO1806CH</t>
  </si>
  <si>
    <t>FLC0805CH</t>
  </si>
  <si>
    <t>FLC1205CH</t>
  </si>
  <si>
    <t>FLC1506CH</t>
  </si>
  <si>
    <t>FLC1806CH</t>
  </si>
  <si>
    <t>Vervang * door "R" voor de verticale collectoren rechts en "L" voor de verticale collectoren links</t>
  </si>
  <si>
    <t>Remplacez * par "R" pour les collecteurs verticaux à droite et par "L" pour les collecteurs verticaux à gauche</t>
  </si>
  <si>
    <t>EL0408*(T)</t>
  </si>
  <si>
    <t>EL0411*(T)</t>
  </si>
  <si>
    <t>EL0611*(T)</t>
  </si>
  <si>
    <t>EL0414*(T)</t>
  </si>
  <si>
    <t>EL0614*(T)</t>
  </si>
  <si>
    <t>EL0617*(T)</t>
  </si>
  <si>
    <t>MU0509(T)</t>
  </si>
  <si>
    <t>MU0512(T)</t>
  </si>
  <si>
    <t>MU0516(T)</t>
  </si>
  <si>
    <t>MU0617(T)</t>
  </si>
  <si>
    <t>MU0817(T)</t>
  </si>
  <si>
    <t>MU0820(T)</t>
  </si>
  <si>
    <t>FL0505(T)</t>
  </si>
  <si>
    <t>FL0508(T)</t>
  </si>
  <si>
    <t>FL0512(T)</t>
  </si>
  <si>
    <t>FL0612(T)</t>
  </si>
  <si>
    <t>FL0712(T)</t>
  </si>
  <si>
    <t>FL0515(T)</t>
  </si>
  <si>
    <t>FL0615(T)</t>
  </si>
  <si>
    <t>FL0715(T)</t>
  </si>
  <si>
    <t>FL0518(T)</t>
  </si>
  <si>
    <t>FL0618(T)</t>
  </si>
  <si>
    <t>FL0718(T)</t>
  </si>
  <si>
    <t>n waarde</t>
  </si>
  <si>
    <t>75/65/20 °C</t>
  </si>
  <si>
    <t>APIA</t>
  </si>
  <si>
    <t>API1105M</t>
  </si>
  <si>
    <t>API1106M</t>
  </si>
  <si>
    <t>API1806M</t>
  </si>
  <si>
    <t>API1807M</t>
  </si>
  <si>
    <t>API1809M</t>
  </si>
  <si>
    <t>Retour I retour</t>
  </si>
  <si>
    <t>Aanvoer I départ</t>
  </si>
  <si>
    <t>Kamer I ambiance</t>
  </si>
  <si>
    <t>BANGA</t>
  </si>
  <si>
    <t>BAN1550C</t>
  </si>
  <si>
    <t>BAN2150C</t>
  </si>
  <si>
    <t>BAN2660C</t>
  </si>
  <si>
    <t>BAN3260C</t>
  </si>
  <si>
    <t>BAN3675C</t>
  </si>
  <si>
    <t>BANGA C</t>
  </si>
  <si>
    <t>BCN1550C</t>
  </si>
  <si>
    <t>BCN2150C</t>
  </si>
  <si>
    <t>BCN2660C</t>
  </si>
  <si>
    <t>BCN3260C</t>
  </si>
  <si>
    <t>BCN3675C</t>
  </si>
</sst>
</file>

<file path=xl/styles.xml><?xml version="1.0" encoding="utf-8"?>
<styleSheet xmlns="http://schemas.openxmlformats.org/spreadsheetml/2006/main">
  <numFmts count="1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0"/>
    <numFmt numFmtId="173" formatCode="0.000"/>
    <numFmt numFmtId="174" formatCode="0\ \°\C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0"/>
      <name val="ZapfHumnst BT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ZapfHumnst BT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0"/>
    </font>
    <font>
      <b/>
      <u val="single"/>
      <sz val="10"/>
      <color indexed="10"/>
      <name val="ZapfHumnst BT"/>
      <family val="0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52"/>
      <name val="Arial"/>
      <family val="2"/>
    </font>
    <font>
      <b/>
      <sz val="10"/>
      <name val="Arial"/>
      <family val="0"/>
    </font>
    <font>
      <sz val="12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4" fillId="0" borderId="3" applyNumberFormat="0" applyFill="0" applyAlignment="0" applyProtection="0"/>
    <xf numFmtId="0" fontId="18" fillId="4" borderId="0" applyNumberFormat="0" applyBorder="0" applyAlignment="0" applyProtection="0"/>
    <xf numFmtId="0" fontId="21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0" fontId="4" fillId="0" borderId="0" xfId="0" applyFont="1" applyFill="1" applyAlignment="1">
      <alignment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Alignment="1" quotePrefix="1">
      <alignment horizontal="left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" fontId="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20" borderId="0" xfId="0" applyFont="1" applyFill="1" applyAlignment="1">
      <alignment horizontal="left"/>
    </xf>
    <xf numFmtId="0" fontId="0" fillId="0" borderId="0" xfId="0" applyFont="1" applyAlignment="1">
      <alignment textRotation="90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20" borderId="11" xfId="0" applyNumberFormat="1" applyFont="1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" fontId="7" fillId="0" borderId="13" xfId="0" applyNumberFormat="1" applyFont="1" applyFill="1" applyBorder="1" applyAlignment="1">
      <alignment horizontal="left" textRotation="90"/>
    </xf>
    <xf numFmtId="0" fontId="0" fillId="0" borderId="0" xfId="0" applyFont="1" applyAlignment="1">
      <alignment horizontal="left" textRotation="90"/>
    </xf>
    <xf numFmtId="0" fontId="2" fillId="0" borderId="0" xfId="0" applyFont="1" applyFill="1" applyAlignment="1">
      <alignment horizontal="left" textRotation="90"/>
    </xf>
    <xf numFmtId="0" fontId="0" fillId="0" borderId="0" xfId="0" applyAlignment="1">
      <alignment horizontal="left" textRotation="90"/>
    </xf>
    <xf numFmtId="1" fontId="0" fillId="2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left"/>
    </xf>
    <xf numFmtId="1" fontId="0" fillId="20" borderId="14" xfId="0" applyNumberFormat="1" applyFont="1" applyFill="1" applyBorder="1" applyAlignment="1">
      <alignment horizontal="left"/>
    </xf>
    <xf numFmtId="1" fontId="0" fillId="20" borderId="10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 textRotation="90"/>
    </xf>
    <xf numFmtId="0" fontId="0" fillId="0" borderId="0" xfId="0" applyFont="1" applyAlignment="1">
      <alignment horizontal="right"/>
    </xf>
    <xf numFmtId="1" fontId="0" fillId="0" borderId="14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73" fontId="12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15" xfId="0" applyFont="1" applyFill="1" applyBorder="1" applyAlignment="1">
      <alignment horizontal="center" textRotation="90"/>
    </xf>
    <xf numFmtId="0" fontId="3" fillId="0" borderId="12" xfId="0" applyFont="1" applyBorder="1" applyAlignment="1">
      <alignment horizontal="center"/>
    </xf>
    <xf numFmtId="0" fontId="30" fillId="0" borderId="0" xfId="0" applyFont="1" applyAlignment="1">
      <alignment/>
    </xf>
    <xf numFmtId="0" fontId="12" fillId="15" borderId="0" xfId="0" applyFont="1" applyFill="1" applyAlignment="1">
      <alignment/>
    </xf>
    <xf numFmtId="0" fontId="12" fillId="15" borderId="0" xfId="0" applyFont="1" applyFill="1" applyAlignment="1">
      <alignment/>
    </xf>
    <xf numFmtId="174" fontId="12" fillId="15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73" fontId="0" fillId="0" borderId="11" xfId="0" applyNumberFormat="1" applyFont="1" applyBorder="1" applyAlignment="1">
      <alignment horizontal="center"/>
    </xf>
    <xf numFmtId="173" fontId="0" fillId="20" borderId="11" xfId="0" applyNumberFormat="1" applyFont="1" applyFill="1" applyBorder="1" applyAlignment="1">
      <alignment horizontal="center"/>
    </xf>
    <xf numFmtId="173" fontId="0" fillId="20" borderId="1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 textRotation="90"/>
    </xf>
    <xf numFmtId="1" fontId="7" fillId="0" borderId="15" xfId="0" applyNumberFormat="1" applyFont="1" applyFill="1" applyBorder="1" applyAlignment="1">
      <alignment horizontal="center" textRotation="90" wrapText="1"/>
    </xf>
    <xf numFmtId="1" fontId="7" fillId="0" borderId="16" xfId="0" applyNumberFormat="1" applyFont="1" applyFill="1" applyBorder="1" applyAlignment="1">
      <alignment horizontal="center" textRotation="90" wrapText="1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20" borderId="17" xfId="0" applyNumberFormat="1" applyFont="1" applyFill="1" applyBorder="1" applyAlignment="1">
      <alignment horizontal="center"/>
    </xf>
    <xf numFmtId="1" fontId="0" fillId="20" borderId="12" xfId="0" applyNumberFormat="1" applyFont="1" applyFill="1" applyBorder="1" applyAlignment="1">
      <alignment horizontal="center"/>
    </xf>
    <xf numFmtId="2" fontId="0" fillId="20" borderId="12" xfId="0" applyNumberFormat="1" applyFont="1" applyFill="1" applyBorder="1" applyAlignment="1">
      <alignment horizontal="center"/>
    </xf>
    <xf numFmtId="1" fontId="0" fillId="20" borderId="18" xfId="0" applyNumberFormat="1" applyFont="1" applyFill="1" applyBorder="1" applyAlignment="1">
      <alignment horizontal="center"/>
    </xf>
    <xf numFmtId="1" fontId="0" fillId="20" borderId="11" xfId="0" applyNumberFormat="1" applyFont="1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/>
    </xf>
    <xf numFmtId="1" fontId="0" fillId="20" borderId="17" xfId="0" applyNumberFormat="1" applyFont="1" applyFill="1" applyBorder="1" applyAlignment="1">
      <alignment horizontal="center"/>
    </xf>
    <xf numFmtId="1" fontId="0" fillId="20" borderId="12" xfId="0" applyNumberFormat="1" applyFont="1" applyFill="1" applyBorder="1" applyAlignment="1">
      <alignment horizontal="center"/>
    </xf>
    <xf numFmtId="2" fontId="0" fillId="20" borderId="12" xfId="0" applyNumberFormat="1" applyFont="1" applyFill="1" applyBorder="1" applyAlignment="1">
      <alignment horizontal="center"/>
    </xf>
    <xf numFmtId="1" fontId="0" fillId="20" borderId="18" xfId="0" applyNumberFormat="1" applyFont="1" applyFill="1" applyBorder="1" applyAlignment="1">
      <alignment horizontal="center"/>
    </xf>
    <xf numFmtId="0" fontId="0" fillId="2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2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3" fontId="0" fillId="20" borderId="11" xfId="0" applyNumberFormat="1" applyFont="1" applyFill="1" applyBorder="1" applyAlignment="1">
      <alignment horizontal="center"/>
    </xf>
    <xf numFmtId="173" fontId="0" fillId="20" borderId="12" xfId="0" applyNumberFormat="1" applyFont="1" applyFill="1" applyBorder="1" applyAlignment="1">
      <alignment horizontal="center"/>
    </xf>
    <xf numFmtId="14" fontId="32" fillId="0" borderId="0" xfId="0" applyNumberFormat="1" applyFont="1" applyAlignment="1">
      <alignment horizontal="left"/>
    </xf>
    <xf numFmtId="1" fontId="7" fillId="0" borderId="15" xfId="0" applyNumberFormat="1" applyFont="1" applyFill="1" applyBorder="1" applyAlignment="1">
      <alignment horizontal="center" textRotation="90"/>
    </xf>
    <xf numFmtId="1" fontId="7" fillId="0" borderId="19" xfId="0" applyNumberFormat="1" applyFont="1" applyFill="1" applyBorder="1" applyAlignment="1">
      <alignment horizontal="center" textRotation="90" wrapText="1"/>
    </xf>
    <xf numFmtId="1" fontId="7" fillId="0" borderId="20" xfId="0" applyNumberFormat="1" applyFont="1" applyFill="1" applyBorder="1" applyAlignment="1">
      <alignment horizontal="center" textRotation="90" wrapText="1"/>
    </xf>
    <xf numFmtId="2" fontId="0" fillId="20" borderId="11" xfId="0" applyNumberFormat="1" applyFont="1" applyFill="1" applyBorder="1" applyAlignment="1" applyProtection="1">
      <alignment horizontal="center"/>
      <protection locked="0"/>
    </xf>
    <xf numFmtId="2" fontId="0" fillId="20" borderId="21" xfId="0" applyNumberFormat="1" applyFont="1" applyFill="1" applyBorder="1" applyAlignment="1" applyProtection="1">
      <alignment horizontal="center"/>
      <protection locked="0"/>
    </xf>
    <xf numFmtId="172" fontId="0" fillId="20" borderId="11" xfId="0" applyNumberFormat="1" applyFont="1" applyFill="1" applyBorder="1" applyAlignment="1">
      <alignment horizontal="center"/>
    </xf>
    <xf numFmtId="1" fontId="0" fillId="20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20" borderId="14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31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0" fillId="20" borderId="11" xfId="0" applyNumberFormat="1" applyFont="1" applyFill="1" applyBorder="1" applyAlignment="1" quotePrefix="1">
      <alignment horizontal="center"/>
    </xf>
    <xf numFmtId="1" fontId="0" fillId="20" borderId="17" xfId="0" applyNumberFormat="1" applyFont="1" applyFill="1" applyBorder="1" applyAlignment="1" quotePrefix="1">
      <alignment horizontal="center"/>
    </xf>
    <xf numFmtId="1" fontId="0" fillId="20" borderId="12" xfId="0" applyNumberFormat="1" applyFont="1" applyFill="1" applyBorder="1" applyAlignment="1" quotePrefix="1">
      <alignment horizontal="center"/>
    </xf>
    <xf numFmtId="1" fontId="0" fillId="20" borderId="18" xfId="0" applyNumberFormat="1" applyFont="1" applyFill="1" applyBorder="1" applyAlignment="1" quotePrefix="1">
      <alignment horizontal="center"/>
    </xf>
    <xf numFmtId="0" fontId="12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6" fillId="0" borderId="0" xfId="0" applyNumberFormat="1" applyFont="1" applyBorder="1" applyAlignment="1" applyProtection="1">
      <alignment horizontal="left"/>
      <protection locked="0"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2" width="5.00390625" style="0" bestFit="1" customWidth="1"/>
    <col min="3" max="3" width="22.00390625" style="0" bestFit="1" customWidth="1"/>
    <col min="4" max="4" width="6.57421875" style="0" bestFit="1" customWidth="1"/>
    <col min="5" max="5" width="5.00390625" style="0" bestFit="1" customWidth="1"/>
    <col min="8" max="9" width="2.57421875" style="0" customWidth="1"/>
  </cols>
  <sheetData>
    <row r="1" spans="1:16" ht="15.75">
      <c r="A1" s="15" t="s">
        <v>174</v>
      </c>
      <c r="F1" s="69" t="s">
        <v>172</v>
      </c>
      <c r="G1" s="69"/>
      <c r="H1" s="69"/>
      <c r="I1" s="70"/>
      <c r="J1" s="71">
        <v>45</v>
      </c>
      <c r="K1" s="13"/>
      <c r="L1" s="57">
        <f>(J1+J2)/2-J3</f>
        <v>20</v>
      </c>
      <c r="M1" s="58">
        <f>(J1-J2)/LN((J1-J3)/(J2-J3))</f>
        <v>19.576151889712175</v>
      </c>
      <c r="N1" s="58">
        <f>(J2-J3)/(J1-J3)</f>
        <v>0.6</v>
      </c>
      <c r="O1" s="147"/>
      <c r="P1" s="147"/>
    </row>
    <row r="2" spans="6:16" ht="12.75">
      <c r="F2" s="69" t="s">
        <v>171</v>
      </c>
      <c r="G2" s="69"/>
      <c r="H2" s="69"/>
      <c r="I2" s="70"/>
      <c r="J2" s="71">
        <v>35</v>
      </c>
      <c r="K2" s="11"/>
      <c r="L2" s="60">
        <f>IF(N1&gt;=0.7,(L1)/50,M1/50)</f>
        <v>0.3915230377942435</v>
      </c>
      <c r="M2" s="58"/>
      <c r="N2" s="59"/>
      <c r="O2" s="147"/>
      <c r="P2" s="147"/>
    </row>
    <row r="3" spans="6:16" ht="12.75">
      <c r="F3" s="69" t="s">
        <v>173</v>
      </c>
      <c r="G3" s="69"/>
      <c r="H3" s="69"/>
      <c r="I3" s="70"/>
      <c r="J3" s="71">
        <v>20</v>
      </c>
      <c r="K3" s="11"/>
      <c r="L3" s="146"/>
      <c r="M3" s="146"/>
      <c r="N3" s="147"/>
      <c r="O3" s="147"/>
      <c r="P3" s="147"/>
    </row>
    <row r="4" spans="1:11" ht="12.75">
      <c r="A4" s="136"/>
      <c r="B4" s="138"/>
      <c r="F4" s="4"/>
      <c r="G4" s="4"/>
      <c r="J4" s="37"/>
      <c r="K4" s="37"/>
    </row>
    <row r="5" spans="1:11" ht="13.5" thickBot="1">
      <c r="A5" s="137"/>
      <c r="B5" s="138"/>
      <c r="C5" s="137"/>
      <c r="D5" s="138"/>
      <c r="J5" s="127"/>
      <c r="K5" s="127"/>
    </row>
    <row r="6" spans="1:11" ht="67.5" customHeight="1">
      <c r="A6" s="32" t="s">
        <v>2</v>
      </c>
      <c r="B6" s="77" t="s">
        <v>1</v>
      </c>
      <c r="C6" s="77" t="s">
        <v>0</v>
      </c>
      <c r="D6" s="66" t="s">
        <v>163</v>
      </c>
      <c r="E6" s="77" t="s">
        <v>164</v>
      </c>
      <c r="F6" s="78" t="str">
        <f>CONCATENATE(J1,"/",J2,"/",J3," °C")</f>
        <v>45/35/20 °C</v>
      </c>
      <c r="J6" s="34"/>
      <c r="K6" s="34"/>
    </row>
    <row r="7" spans="1:11" ht="12.75">
      <c r="A7" s="143" t="s">
        <v>175</v>
      </c>
      <c r="B7" s="139">
        <v>862</v>
      </c>
      <c r="C7" s="139">
        <v>500</v>
      </c>
      <c r="D7" s="155">
        <v>1.276</v>
      </c>
      <c r="E7" s="139">
        <v>378</v>
      </c>
      <c r="F7" s="102">
        <f>E7*($L$2^D7)</f>
        <v>114.24840410875402</v>
      </c>
      <c r="J7" s="37"/>
      <c r="K7" s="37"/>
    </row>
    <row r="8" spans="1:11" ht="12.75">
      <c r="A8" s="143" t="s">
        <v>176</v>
      </c>
      <c r="B8" s="139">
        <v>1222</v>
      </c>
      <c r="C8" s="139">
        <v>500</v>
      </c>
      <c r="D8" s="155">
        <v>1.265</v>
      </c>
      <c r="E8" s="139">
        <v>529</v>
      </c>
      <c r="F8" s="102">
        <f>E8*($L$2^D8)</f>
        <v>161.5450607416393</v>
      </c>
      <c r="J8" s="37"/>
      <c r="K8" s="37"/>
    </row>
    <row r="9" spans="1:11" ht="12.75">
      <c r="A9" s="143" t="s">
        <v>177</v>
      </c>
      <c r="B9" s="139">
        <v>1537</v>
      </c>
      <c r="C9" s="139">
        <v>600</v>
      </c>
      <c r="D9" s="155">
        <v>1.256</v>
      </c>
      <c r="E9" s="139">
        <v>760</v>
      </c>
      <c r="F9" s="102">
        <f>E9*($L$2^D9)</f>
        <v>234.05438838145602</v>
      </c>
      <c r="J9" s="37"/>
      <c r="K9" s="37"/>
    </row>
    <row r="10" spans="1:11" ht="12.75">
      <c r="A10" s="143" t="s">
        <v>178</v>
      </c>
      <c r="B10" s="139">
        <v>1807</v>
      </c>
      <c r="C10" s="139">
        <v>600</v>
      </c>
      <c r="D10" s="155">
        <v>1.231</v>
      </c>
      <c r="E10" s="139">
        <v>903</v>
      </c>
      <c r="F10" s="102">
        <f>E10*($L$2^D10)</f>
        <v>284.68986947011007</v>
      </c>
      <c r="J10" s="37"/>
      <c r="K10" s="37"/>
    </row>
    <row r="11" spans="1:11" ht="13.5" thickBot="1">
      <c r="A11" s="144" t="s">
        <v>179</v>
      </c>
      <c r="B11" s="145">
        <v>1807</v>
      </c>
      <c r="C11" s="145">
        <v>750</v>
      </c>
      <c r="D11" s="156">
        <v>1.24</v>
      </c>
      <c r="E11" s="145">
        <v>1113</v>
      </c>
      <c r="F11" s="104">
        <f>E11*($L$2^D11)</f>
        <v>347.94791883398614</v>
      </c>
      <c r="J11" s="37"/>
      <c r="K11" s="37"/>
    </row>
    <row r="12" spans="1:11" ht="12.75">
      <c r="A12" s="140"/>
      <c r="B12" s="142"/>
      <c r="C12" s="141"/>
      <c r="D12" s="157"/>
      <c r="J12" s="127"/>
      <c r="K12" s="127"/>
    </row>
    <row r="13" spans="1:11" ht="15.75">
      <c r="A13" s="154" t="s">
        <v>180</v>
      </c>
      <c r="B13" s="142"/>
      <c r="C13" s="141"/>
      <c r="D13" s="157"/>
      <c r="J13" s="127"/>
      <c r="K13" s="127"/>
    </row>
    <row r="14" spans="4:11" ht="13.5" thickBot="1">
      <c r="D14" s="16"/>
      <c r="J14" s="127"/>
      <c r="K14" s="127"/>
    </row>
    <row r="15" spans="1:11" ht="63" customHeight="1">
      <c r="A15" s="32" t="s">
        <v>2</v>
      </c>
      <c r="B15" s="77" t="s">
        <v>1</v>
      </c>
      <c r="C15" s="77" t="s">
        <v>0</v>
      </c>
      <c r="D15" s="158" t="s">
        <v>163</v>
      </c>
      <c r="E15" s="77" t="s">
        <v>164</v>
      </c>
      <c r="F15" s="78" t="str">
        <f>CONCATENATE(J1,"/",J2,"/",J3," °C")</f>
        <v>45/35/20 °C</v>
      </c>
      <c r="J15" s="127"/>
      <c r="K15" s="127"/>
    </row>
    <row r="16" spans="1:11" ht="12.75">
      <c r="A16" s="143" t="s">
        <v>181</v>
      </c>
      <c r="B16" s="139">
        <v>862</v>
      </c>
      <c r="C16" s="139">
        <v>500</v>
      </c>
      <c r="D16" s="155">
        <f>D7</f>
        <v>1.276</v>
      </c>
      <c r="E16" s="139">
        <v>378</v>
      </c>
      <c r="F16" s="102">
        <f>E16*($L$2^D16)</f>
        <v>114.24840410875402</v>
      </c>
      <c r="J16" s="127"/>
      <c r="K16" s="127"/>
    </row>
    <row r="17" spans="1:11" ht="12.75">
      <c r="A17" s="143" t="s">
        <v>182</v>
      </c>
      <c r="B17" s="139">
        <v>1222</v>
      </c>
      <c r="C17" s="139">
        <v>500</v>
      </c>
      <c r="D17" s="155">
        <f>D8</f>
        <v>1.265</v>
      </c>
      <c r="E17" s="139">
        <v>529</v>
      </c>
      <c r="F17" s="102">
        <f>E17*($L$2^D17)</f>
        <v>161.5450607416393</v>
      </c>
      <c r="J17" s="127"/>
      <c r="K17" s="127"/>
    </row>
    <row r="18" spans="1:11" ht="12.75">
      <c r="A18" s="143" t="s">
        <v>183</v>
      </c>
      <c r="B18" s="139">
        <v>1537</v>
      </c>
      <c r="C18" s="139">
        <v>600</v>
      </c>
      <c r="D18" s="155">
        <f>D9</f>
        <v>1.256</v>
      </c>
      <c r="E18" s="139">
        <v>760</v>
      </c>
      <c r="F18" s="102">
        <f>E18*($L$2^D18)</f>
        <v>234.05438838145602</v>
      </c>
      <c r="J18" s="127"/>
      <c r="K18" s="127"/>
    </row>
    <row r="19" spans="1:11" ht="12.75">
      <c r="A19" s="143" t="s">
        <v>184</v>
      </c>
      <c r="B19" s="139">
        <v>1807</v>
      </c>
      <c r="C19" s="139">
        <v>600</v>
      </c>
      <c r="D19" s="155">
        <f>D10</f>
        <v>1.231</v>
      </c>
      <c r="E19" s="139">
        <v>903</v>
      </c>
      <c r="F19" s="102">
        <f>E19*($L$2^D19)</f>
        <v>284.68986947011007</v>
      </c>
      <c r="J19" s="127"/>
      <c r="K19" s="127"/>
    </row>
    <row r="20" spans="1:11" ht="13.5" thickBot="1">
      <c r="A20" s="144" t="s">
        <v>185</v>
      </c>
      <c r="B20" s="145">
        <v>1807</v>
      </c>
      <c r="C20" s="145">
        <v>750</v>
      </c>
      <c r="D20" s="156">
        <f>D11</f>
        <v>1.24</v>
      </c>
      <c r="E20" s="145">
        <v>1113</v>
      </c>
      <c r="F20" s="104">
        <f>E20*($L$2^D20)</f>
        <v>347.94791883398614</v>
      </c>
      <c r="J20" s="127"/>
      <c r="K20" s="127"/>
    </row>
    <row r="21" spans="10:11" ht="12.75">
      <c r="J21" s="127"/>
      <c r="K21" s="127"/>
    </row>
    <row r="22" spans="10:11" ht="12.75">
      <c r="J22" s="127"/>
      <c r="K22" s="127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8" width="6.7109375" style="0" customWidth="1"/>
    <col min="10" max="10" width="9.140625" style="53" customWidth="1"/>
  </cols>
  <sheetData>
    <row r="1" spans="1:16" ht="20.25">
      <c r="A1" s="72" t="s">
        <v>12</v>
      </c>
      <c r="B1" s="6"/>
      <c r="C1" s="6"/>
      <c r="F1" s="134" t="s">
        <v>172</v>
      </c>
      <c r="G1" s="134"/>
      <c r="H1" s="134"/>
      <c r="I1" s="135"/>
      <c r="J1" s="71">
        <v>45</v>
      </c>
      <c r="L1" s="57">
        <f>(J1+J2)/2-J3</f>
        <v>20</v>
      </c>
      <c r="M1" s="58">
        <f>(J1-J2)/LN((J1-J3)/(J2-J3))</f>
        <v>19.576151889712175</v>
      </c>
      <c r="N1" s="58">
        <f>(J2-J3)/(J1-J3)</f>
        <v>0.6</v>
      </c>
      <c r="O1" s="59"/>
      <c r="P1" s="59"/>
    </row>
    <row r="2" spans="1:16" ht="20.25">
      <c r="A2" s="9"/>
      <c r="B2" s="6"/>
      <c r="C2" s="6"/>
      <c r="F2" s="134" t="s">
        <v>171</v>
      </c>
      <c r="G2" s="134"/>
      <c r="H2" s="134"/>
      <c r="I2" s="135"/>
      <c r="J2" s="71">
        <v>35</v>
      </c>
      <c r="L2" s="60">
        <f>IF(N1&gt;=0.7,(L1)/50,M1/50)</f>
        <v>0.3915230377942435</v>
      </c>
      <c r="M2" s="58"/>
      <c r="N2" s="59"/>
      <c r="O2" s="59"/>
      <c r="P2" s="59"/>
    </row>
    <row r="3" spans="1:16" ht="20.25">
      <c r="A3" s="10"/>
      <c r="B3" s="7"/>
      <c r="C3" s="7"/>
      <c r="F3" s="134" t="s">
        <v>173</v>
      </c>
      <c r="G3" s="134"/>
      <c r="H3" s="134"/>
      <c r="I3" s="135"/>
      <c r="J3" s="71">
        <v>20</v>
      </c>
      <c r="L3" s="58"/>
      <c r="M3" s="58"/>
      <c r="N3" s="59"/>
      <c r="O3" s="59"/>
      <c r="P3" s="59"/>
    </row>
    <row r="4" ht="13.5" thickBot="1"/>
    <row r="5" spans="1:9" s="35" customFormat="1" ht="70.5">
      <c r="A5" s="32" t="s">
        <v>2</v>
      </c>
      <c r="B5" s="77" t="s">
        <v>6</v>
      </c>
      <c r="C5" s="77" t="s">
        <v>1</v>
      </c>
      <c r="D5" s="77" t="s">
        <v>0</v>
      </c>
      <c r="E5" s="77" t="s">
        <v>4</v>
      </c>
      <c r="F5" s="77" t="s">
        <v>3</v>
      </c>
      <c r="G5" s="66" t="s">
        <v>163</v>
      </c>
      <c r="H5" s="77" t="s">
        <v>164</v>
      </c>
      <c r="I5" s="78" t="str">
        <f>CONCATENATE(J1,"/",J2,"/",J3," °C")</f>
        <v>45/35/20 °C</v>
      </c>
    </row>
    <row r="6" spans="1:10" ht="12.75">
      <c r="A6" s="42" t="s">
        <v>78</v>
      </c>
      <c r="B6" s="86">
        <v>451</v>
      </c>
      <c r="C6" s="86">
        <v>714</v>
      </c>
      <c r="D6" s="86">
        <v>500</v>
      </c>
      <c r="E6" s="87">
        <v>5.9</v>
      </c>
      <c r="F6" s="87">
        <v>2.7</v>
      </c>
      <c r="G6" s="74">
        <v>1.2698</v>
      </c>
      <c r="H6" s="130">
        <v>374</v>
      </c>
      <c r="I6" s="131">
        <f aca="true" t="shared" si="0" ref="I6:I15">H6*($L$2^G6)</f>
        <v>113.698529869391</v>
      </c>
      <c r="J6"/>
    </row>
    <row r="7" spans="1:10" ht="12.75">
      <c r="A7" s="42" t="s">
        <v>79</v>
      </c>
      <c r="B7" s="86">
        <v>548</v>
      </c>
      <c r="C7" s="86">
        <v>714</v>
      </c>
      <c r="D7" s="86">
        <v>600</v>
      </c>
      <c r="E7" s="87">
        <v>6.7</v>
      </c>
      <c r="F7" s="87">
        <v>3.1</v>
      </c>
      <c r="G7" s="74">
        <v>1.314</v>
      </c>
      <c r="H7" s="130">
        <v>437</v>
      </c>
      <c r="I7" s="131">
        <f t="shared" si="0"/>
        <v>127.45725401605532</v>
      </c>
      <c r="J7"/>
    </row>
    <row r="8" spans="1:10" ht="12.75">
      <c r="A8" s="42" t="s">
        <v>80</v>
      </c>
      <c r="B8" s="26">
        <v>691</v>
      </c>
      <c r="C8" s="26">
        <v>714</v>
      </c>
      <c r="D8" s="86">
        <v>750</v>
      </c>
      <c r="E8" s="87">
        <v>8</v>
      </c>
      <c r="F8" s="87">
        <v>3.7</v>
      </c>
      <c r="G8" s="74">
        <v>1.3024</v>
      </c>
      <c r="H8" s="130">
        <v>529</v>
      </c>
      <c r="I8" s="131">
        <f t="shared" si="0"/>
        <v>155.97780620392007</v>
      </c>
      <c r="J8"/>
    </row>
    <row r="9" spans="1:10" ht="12.75">
      <c r="A9" s="42" t="s">
        <v>81</v>
      </c>
      <c r="B9" s="86">
        <v>451</v>
      </c>
      <c r="C9" s="86">
        <v>1134</v>
      </c>
      <c r="D9" s="86">
        <v>500</v>
      </c>
      <c r="E9" s="87">
        <v>9.2</v>
      </c>
      <c r="F9" s="87">
        <v>4.1</v>
      </c>
      <c r="G9" s="74">
        <v>1.3218</v>
      </c>
      <c r="H9" s="130">
        <v>568</v>
      </c>
      <c r="I9" s="131">
        <f t="shared" si="0"/>
        <v>164.45798450084018</v>
      </c>
      <c r="J9"/>
    </row>
    <row r="10" spans="1:10" ht="12.75">
      <c r="A10" s="42" t="s">
        <v>82</v>
      </c>
      <c r="B10" s="86">
        <v>548</v>
      </c>
      <c r="C10" s="86">
        <v>1134</v>
      </c>
      <c r="D10" s="86">
        <v>600</v>
      </c>
      <c r="E10" s="87">
        <v>10.5</v>
      </c>
      <c r="F10" s="87">
        <v>4.8</v>
      </c>
      <c r="G10" s="74">
        <v>1.314</v>
      </c>
      <c r="H10" s="130">
        <v>663</v>
      </c>
      <c r="I10" s="131">
        <f t="shared" si="0"/>
        <v>193.37336250033107</v>
      </c>
      <c r="J10"/>
    </row>
    <row r="11" spans="1:10" ht="12.75">
      <c r="A11" s="42" t="s">
        <v>83</v>
      </c>
      <c r="B11" s="86">
        <v>691</v>
      </c>
      <c r="C11" s="86">
        <v>1134</v>
      </c>
      <c r="D11" s="86">
        <v>750</v>
      </c>
      <c r="E11" s="87">
        <v>12.4</v>
      </c>
      <c r="F11" s="87">
        <v>5.7</v>
      </c>
      <c r="G11" s="74">
        <v>1.3024</v>
      </c>
      <c r="H11" s="130">
        <v>802</v>
      </c>
      <c r="I11" s="131">
        <f t="shared" si="0"/>
        <v>236.47296895187884</v>
      </c>
      <c r="J11"/>
    </row>
    <row r="12" spans="1:10" ht="12.75">
      <c r="A12" s="42" t="s">
        <v>84</v>
      </c>
      <c r="B12" s="86">
        <v>451</v>
      </c>
      <c r="C12" s="86">
        <v>1764</v>
      </c>
      <c r="D12" s="86">
        <v>500</v>
      </c>
      <c r="E12" s="87">
        <v>14.6</v>
      </c>
      <c r="F12" s="87">
        <v>6.5</v>
      </c>
      <c r="G12" s="74">
        <v>1.341</v>
      </c>
      <c r="H12" s="130">
        <v>886</v>
      </c>
      <c r="I12" s="131">
        <f t="shared" si="0"/>
        <v>251.95401896205877</v>
      </c>
      <c r="J12"/>
    </row>
    <row r="13" spans="1:10" ht="12.75">
      <c r="A13" s="42" t="s">
        <v>85</v>
      </c>
      <c r="B13" s="86">
        <v>548</v>
      </c>
      <c r="C13" s="86">
        <v>1764</v>
      </c>
      <c r="D13" s="86">
        <v>600</v>
      </c>
      <c r="E13" s="87">
        <v>16.7</v>
      </c>
      <c r="F13" s="87">
        <v>7.5</v>
      </c>
      <c r="G13" s="74">
        <v>1.3359</v>
      </c>
      <c r="H13" s="130">
        <v>1035</v>
      </c>
      <c r="I13" s="131">
        <f t="shared" si="0"/>
        <v>295.73645033371946</v>
      </c>
      <c r="J13"/>
    </row>
    <row r="14" spans="1:10" ht="12.75">
      <c r="A14" s="42" t="s">
        <v>86</v>
      </c>
      <c r="B14" s="86">
        <v>691</v>
      </c>
      <c r="C14" s="86">
        <v>1764</v>
      </c>
      <c r="D14" s="86">
        <v>750</v>
      </c>
      <c r="E14" s="87">
        <v>19.7</v>
      </c>
      <c r="F14" s="87">
        <v>8.9</v>
      </c>
      <c r="G14" s="74">
        <v>1.3283</v>
      </c>
      <c r="H14" s="130">
        <v>1252</v>
      </c>
      <c r="I14" s="131">
        <f t="shared" si="0"/>
        <v>360.2996823653334</v>
      </c>
      <c r="J14"/>
    </row>
    <row r="15" spans="1:10" ht="13.5" thickBot="1">
      <c r="A15" s="43" t="s">
        <v>87</v>
      </c>
      <c r="B15" s="89">
        <v>835</v>
      </c>
      <c r="C15" s="89">
        <v>1764</v>
      </c>
      <c r="D15" s="89">
        <v>900</v>
      </c>
      <c r="E15" s="90">
        <v>22.8</v>
      </c>
      <c r="F15" s="90">
        <v>10.4</v>
      </c>
      <c r="G15" s="75">
        <v>1.3207</v>
      </c>
      <c r="H15" s="132">
        <v>1462</v>
      </c>
      <c r="I15" s="133">
        <f t="shared" si="0"/>
        <v>423.74244423171444</v>
      </c>
      <c r="J15"/>
    </row>
    <row r="17" spans="1:3" ht="15">
      <c r="A17" s="36" t="s">
        <v>9</v>
      </c>
      <c r="B17" s="19"/>
      <c r="C17" s="19"/>
    </row>
  </sheetData>
  <sheetProtection/>
  <mergeCells count="3">
    <mergeCell ref="F1:I1"/>
    <mergeCell ref="F2:I2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13.8515625" style="0" bestFit="1" customWidth="1"/>
    <col min="2" max="2" width="3.28125" style="0" bestFit="1" customWidth="1"/>
    <col min="3" max="3" width="5.00390625" style="0" bestFit="1" customWidth="1"/>
    <col min="4" max="4" width="4.00390625" style="0" bestFit="1" customWidth="1"/>
    <col min="5" max="6" width="5.57421875" style="0" bestFit="1" customWidth="1"/>
    <col min="7" max="7" width="6.57421875" style="0" bestFit="1" customWidth="1"/>
    <col min="8" max="8" width="5.57421875" style="0" bestFit="1" customWidth="1"/>
    <col min="9" max="10" width="5.7109375" style="0" customWidth="1"/>
    <col min="11" max="11" width="6.57421875" style="0" bestFit="1" customWidth="1"/>
    <col min="12" max="12" width="6.57421875" style="53" bestFit="1" customWidth="1"/>
  </cols>
  <sheetData>
    <row r="1" spans="1:16" s="13" customFormat="1" ht="15.75">
      <c r="A1" s="68" t="s">
        <v>165</v>
      </c>
      <c r="B1" s="15"/>
      <c r="E1" s="14"/>
      <c r="F1" s="134" t="s">
        <v>172</v>
      </c>
      <c r="G1" s="134"/>
      <c r="H1" s="134"/>
      <c r="I1" s="135"/>
      <c r="J1" s="71">
        <v>45</v>
      </c>
      <c r="K1"/>
      <c r="L1" s="59">
        <f>(J1+J2)/2-J3</f>
        <v>20</v>
      </c>
      <c r="M1" s="59">
        <f>(J1-J2)/LN((J1-J3)/(J2-J3))</f>
        <v>19.576151889712175</v>
      </c>
      <c r="N1" s="59">
        <f>(J2-J3)/(J1-J3)</f>
        <v>0.6</v>
      </c>
      <c r="O1" s="59"/>
      <c r="P1" s="59"/>
    </row>
    <row r="2" spans="1:16" ht="15.75">
      <c r="A2" s="15"/>
      <c r="B2" s="15"/>
      <c r="E2" s="3"/>
      <c r="F2" s="134" t="s">
        <v>171</v>
      </c>
      <c r="G2" s="134"/>
      <c r="H2" s="134"/>
      <c r="I2" s="135"/>
      <c r="J2" s="71">
        <v>35</v>
      </c>
      <c r="L2" s="59">
        <f>IF(N1&gt;=0.7,(L1)/50,M1/50)</f>
        <v>0.3915230377942435</v>
      </c>
      <c r="M2" s="59"/>
      <c r="N2" s="59"/>
      <c r="O2" s="59"/>
      <c r="P2" s="59"/>
    </row>
    <row r="3" spans="1:16" ht="15.75">
      <c r="A3" s="10"/>
      <c r="B3" s="10"/>
      <c r="E3" s="3"/>
      <c r="F3" s="134" t="s">
        <v>173</v>
      </c>
      <c r="G3" s="134"/>
      <c r="H3" s="134"/>
      <c r="I3" s="135"/>
      <c r="J3" s="71">
        <v>20</v>
      </c>
      <c r="L3" s="59"/>
      <c r="M3" s="59"/>
      <c r="N3" s="59"/>
      <c r="O3" s="59"/>
      <c r="P3" s="59"/>
    </row>
    <row r="4" spans="5:7" ht="13.5" thickBot="1">
      <c r="E4" s="3"/>
      <c r="F4" s="3"/>
      <c r="G4" s="16"/>
    </row>
    <row r="5" spans="1:22" s="33" customFormat="1" ht="271.5">
      <c r="A5" s="32" t="s">
        <v>2</v>
      </c>
      <c r="B5" s="115" t="s">
        <v>118</v>
      </c>
      <c r="C5" s="77" t="s">
        <v>94</v>
      </c>
      <c r="D5" s="77" t="s">
        <v>95</v>
      </c>
      <c r="E5" s="77" t="s">
        <v>96</v>
      </c>
      <c r="F5" s="116" t="s">
        <v>97</v>
      </c>
      <c r="G5" s="66" t="s">
        <v>163</v>
      </c>
      <c r="H5" s="117" t="s">
        <v>164</v>
      </c>
      <c r="I5" s="78" t="str">
        <f>CONCATENATE(J1,"/",J2,"/",J3," °C")</f>
        <v>45/35/20 °C</v>
      </c>
      <c r="M5"/>
      <c r="N5"/>
      <c r="O5"/>
      <c r="P5"/>
      <c r="Q5"/>
      <c r="R5"/>
      <c r="S5" s="16"/>
      <c r="T5"/>
      <c r="U5"/>
      <c r="V5" s="25"/>
    </row>
    <row r="6" spans="1:12" ht="12.75">
      <c r="A6" s="125" t="s">
        <v>166</v>
      </c>
      <c r="B6" s="26">
        <v>50</v>
      </c>
      <c r="C6" s="26">
        <v>1134</v>
      </c>
      <c r="D6" s="26">
        <v>500</v>
      </c>
      <c r="E6" s="118">
        <v>18.2</v>
      </c>
      <c r="F6" s="119">
        <v>7.9</v>
      </c>
      <c r="G6" s="120">
        <v>1.2763</v>
      </c>
      <c r="H6" s="121">
        <v>819</v>
      </c>
      <c r="I6" s="82">
        <f>H6*($L$2^G6)</f>
        <v>247.46858291161047</v>
      </c>
      <c r="J6" s="53"/>
      <c r="L6"/>
    </row>
    <row r="7" spans="1:12" ht="12.75">
      <c r="A7" s="125" t="s">
        <v>167</v>
      </c>
      <c r="B7" s="26">
        <v>50</v>
      </c>
      <c r="C7" s="26">
        <v>1134</v>
      </c>
      <c r="D7" s="26">
        <v>600</v>
      </c>
      <c r="E7" s="118">
        <v>20.7</v>
      </c>
      <c r="F7" s="119">
        <v>9.3</v>
      </c>
      <c r="G7" s="120">
        <v>1.2594</v>
      </c>
      <c r="H7" s="121">
        <v>983</v>
      </c>
      <c r="I7" s="82">
        <f>H7*($L$2^G7)</f>
        <v>301.76723859205106</v>
      </c>
      <c r="J7" s="53"/>
      <c r="L7"/>
    </row>
    <row r="8" spans="1:12" ht="12.75">
      <c r="A8" s="125" t="s">
        <v>168</v>
      </c>
      <c r="B8" s="26">
        <v>50</v>
      </c>
      <c r="C8" s="26">
        <v>1764</v>
      </c>
      <c r="D8" s="26">
        <v>600</v>
      </c>
      <c r="E8" s="118">
        <v>31.9</v>
      </c>
      <c r="F8" s="119">
        <v>14.9</v>
      </c>
      <c r="G8" s="120">
        <v>1.3053</v>
      </c>
      <c r="H8" s="121">
        <v>1466</v>
      </c>
      <c r="I8" s="82">
        <f>H8*($L$2^G8)</f>
        <v>431.0822116166005</v>
      </c>
      <c r="J8" s="53"/>
      <c r="L8"/>
    </row>
    <row r="9" spans="1:12" ht="12.75">
      <c r="A9" s="125" t="s">
        <v>169</v>
      </c>
      <c r="B9" s="26">
        <v>50</v>
      </c>
      <c r="C9" s="26">
        <v>1764</v>
      </c>
      <c r="D9" s="26">
        <v>750</v>
      </c>
      <c r="E9" s="118">
        <v>38</v>
      </c>
      <c r="F9" s="119">
        <v>17.3</v>
      </c>
      <c r="G9" s="120">
        <v>1.2705</v>
      </c>
      <c r="H9" s="121">
        <v>1834</v>
      </c>
      <c r="I9" s="82">
        <f>H9*($L$2^G9)</f>
        <v>557.1825524557613</v>
      </c>
      <c r="J9" s="53"/>
      <c r="L9"/>
    </row>
    <row r="10" spans="1:12" ht="12.75">
      <c r="A10" s="125" t="s">
        <v>170</v>
      </c>
      <c r="B10" s="26">
        <v>50</v>
      </c>
      <c r="C10" s="26">
        <v>1764</v>
      </c>
      <c r="D10" s="26">
        <v>900</v>
      </c>
      <c r="E10" s="118">
        <v>44.1</v>
      </c>
      <c r="F10" s="119">
        <v>19.8</v>
      </c>
      <c r="G10" s="120">
        <v>1.2357</v>
      </c>
      <c r="H10" s="121">
        <v>2203</v>
      </c>
      <c r="I10" s="82">
        <f>H10*($L$2^G10)</f>
        <v>691.4881142066505</v>
      </c>
      <c r="J10" s="53"/>
      <c r="L10"/>
    </row>
    <row r="11" spans="1:12" ht="13.5" thickBot="1">
      <c r="A11" s="126"/>
      <c r="B11" s="28"/>
      <c r="C11" s="28"/>
      <c r="D11" s="28"/>
      <c r="E11" s="29"/>
      <c r="F11" s="122"/>
      <c r="G11" s="67"/>
      <c r="H11" s="123"/>
      <c r="I11" s="124"/>
      <c r="J11" s="53"/>
      <c r="L11"/>
    </row>
    <row r="13" spans="1:12" s="13" customFormat="1" ht="12.75">
      <c r="A13" s="21" t="s">
        <v>102</v>
      </c>
      <c r="B13" s="20"/>
      <c r="L13" s="55"/>
    </row>
  </sheetData>
  <sheetProtection/>
  <mergeCells count="3">
    <mergeCell ref="F1:I1"/>
    <mergeCell ref="F2:I2"/>
    <mergeCell ref="F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4.00390625" style="0" bestFit="1" customWidth="1"/>
    <col min="3" max="3" width="5.00390625" style="0" bestFit="1" customWidth="1"/>
    <col min="4" max="4" width="4.00390625" style="0" bestFit="1" customWidth="1"/>
    <col min="5" max="6" width="5.57421875" style="0" bestFit="1" customWidth="1"/>
    <col min="7" max="7" width="6.57421875" style="0" bestFit="1" customWidth="1"/>
    <col min="8" max="8" width="4.00390625" style="0" customWidth="1"/>
    <col min="9" max="9" width="7.57421875" style="53" bestFit="1" customWidth="1"/>
  </cols>
  <sheetData>
    <row r="1" spans="1:16" s="8" customFormat="1" ht="15.75">
      <c r="A1" s="72" t="s">
        <v>128</v>
      </c>
      <c r="B1" s="9"/>
      <c r="F1" s="134" t="s">
        <v>172</v>
      </c>
      <c r="G1" s="134"/>
      <c r="H1" s="134"/>
      <c r="I1" s="135"/>
      <c r="J1" s="71">
        <v>45</v>
      </c>
      <c r="L1" s="57">
        <f>(J1+J2)/2-J3</f>
        <v>20</v>
      </c>
      <c r="M1" s="58">
        <f>(J1-J2)/LN((J1-J3)/(J2-J3))</f>
        <v>19.576151889712175</v>
      </c>
      <c r="N1" s="58">
        <f>(J2-J3)/(J1-J3)</f>
        <v>0.6</v>
      </c>
      <c r="O1" s="59"/>
      <c r="P1" s="59"/>
    </row>
    <row r="2" spans="1:16" s="8" customFormat="1" ht="15.75">
      <c r="A2" s="9"/>
      <c r="B2" s="9"/>
      <c r="F2" s="134" t="s">
        <v>171</v>
      </c>
      <c r="G2" s="134"/>
      <c r="H2" s="134"/>
      <c r="I2" s="135"/>
      <c r="J2" s="71">
        <v>35</v>
      </c>
      <c r="L2" s="60">
        <f>IF(N1&gt;=0.7,(L1)/50,M1/50)</f>
        <v>0.3915230377942435</v>
      </c>
      <c r="M2" s="58"/>
      <c r="N2" s="59"/>
      <c r="O2" s="59"/>
      <c r="P2" s="59"/>
    </row>
    <row r="3" spans="1:16" s="8" customFormat="1" ht="15.75">
      <c r="A3" s="10"/>
      <c r="B3" s="10"/>
      <c r="F3" s="134" t="s">
        <v>173</v>
      </c>
      <c r="G3" s="134"/>
      <c r="H3" s="134"/>
      <c r="I3" s="135"/>
      <c r="J3" s="71">
        <v>20</v>
      </c>
      <c r="L3" s="58"/>
      <c r="M3" s="58"/>
      <c r="N3" s="59"/>
      <c r="O3" s="59"/>
      <c r="P3" s="59"/>
    </row>
    <row r="4" ht="13.5" thickBot="1"/>
    <row r="5" spans="1:11" s="33" customFormat="1" ht="271.5">
      <c r="A5" s="32" t="s">
        <v>2</v>
      </c>
      <c r="B5" s="115" t="s">
        <v>118</v>
      </c>
      <c r="C5" s="77" t="s">
        <v>94</v>
      </c>
      <c r="D5" s="77" t="s">
        <v>95</v>
      </c>
      <c r="E5" s="77" t="s">
        <v>96</v>
      </c>
      <c r="F5" s="77" t="s">
        <v>97</v>
      </c>
      <c r="G5" s="66" t="s">
        <v>163</v>
      </c>
      <c r="H5" s="77" t="s">
        <v>164</v>
      </c>
      <c r="I5" s="78" t="str">
        <f>CONCATENATE(J1,"/",J2,"/",J3," °C")</f>
        <v>45/35/20 °C</v>
      </c>
      <c r="K5" s="61"/>
    </row>
    <row r="6" spans="1:9" s="11" customFormat="1" ht="12.75">
      <c r="A6" s="125" t="s">
        <v>98</v>
      </c>
      <c r="B6" s="26">
        <v>500</v>
      </c>
      <c r="C6" s="26">
        <v>776</v>
      </c>
      <c r="D6" s="26">
        <v>595</v>
      </c>
      <c r="E6" s="27">
        <v>9.3</v>
      </c>
      <c r="F6" s="27">
        <v>4.3</v>
      </c>
      <c r="G6" s="120">
        <v>1.254</v>
      </c>
      <c r="H6" s="26">
        <v>267</v>
      </c>
      <c r="I6" s="82">
        <f>H6*($L$2^G6)</f>
        <v>82.38135724503304</v>
      </c>
    </row>
    <row r="7" spans="1:9" s="11" customFormat="1" ht="12.75">
      <c r="A7" s="125" t="s">
        <v>99</v>
      </c>
      <c r="B7" s="26">
        <v>500</v>
      </c>
      <c r="C7" s="26">
        <v>1154</v>
      </c>
      <c r="D7" s="26">
        <v>595</v>
      </c>
      <c r="E7" s="27">
        <v>13.7</v>
      </c>
      <c r="F7" s="27">
        <v>6.6</v>
      </c>
      <c r="G7" s="120">
        <v>1.253</v>
      </c>
      <c r="H7" s="26">
        <v>400</v>
      </c>
      <c r="I7" s="82">
        <f>H7*($L$2^G7)</f>
        <v>123.53354812541512</v>
      </c>
    </row>
    <row r="8" spans="1:9" s="11" customFormat="1" ht="12.75">
      <c r="A8" s="125" t="s">
        <v>100</v>
      </c>
      <c r="B8" s="26">
        <v>500</v>
      </c>
      <c r="C8" s="26">
        <v>1742</v>
      </c>
      <c r="D8" s="26">
        <v>595</v>
      </c>
      <c r="E8" s="27">
        <v>20.8</v>
      </c>
      <c r="F8" s="27">
        <v>10.1</v>
      </c>
      <c r="G8" s="120">
        <v>1.269</v>
      </c>
      <c r="H8" s="26">
        <v>610</v>
      </c>
      <c r="I8" s="82">
        <f>H8*($L$2^G8)</f>
        <v>185.58329283608865</v>
      </c>
    </row>
    <row r="9" spans="1:9" s="11" customFormat="1" ht="12.75">
      <c r="A9" s="125" t="s">
        <v>101</v>
      </c>
      <c r="B9" s="26">
        <v>650</v>
      </c>
      <c r="C9" s="26">
        <v>1742</v>
      </c>
      <c r="D9" s="26">
        <v>746</v>
      </c>
      <c r="E9" s="27">
        <v>24.2</v>
      </c>
      <c r="F9" s="27">
        <v>11.7</v>
      </c>
      <c r="G9" s="120">
        <v>1.288</v>
      </c>
      <c r="H9" s="26">
        <v>740</v>
      </c>
      <c r="I9" s="82">
        <f>H9*($L$2^G9)</f>
        <v>221.15825269428626</v>
      </c>
    </row>
    <row r="10" spans="1:11" s="11" customFormat="1" ht="13.5" thickBot="1">
      <c r="A10" s="12"/>
      <c r="B10" s="28"/>
      <c r="C10" s="28"/>
      <c r="D10" s="28"/>
      <c r="E10" s="29"/>
      <c r="F10" s="29"/>
      <c r="G10" s="129"/>
      <c r="H10" s="28"/>
      <c r="I10" s="124"/>
      <c r="K10" s="62"/>
    </row>
    <row r="11" spans="5:9" s="13" customFormat="1" ht="12.75">
      <c r="E11" s="14"/>
      <c r="F11" s="14"/>
      <c r="I11" s="55"/>
    </row>
    <row r="12" spans="1:9" s="13" customFormat="1" ht="12.75">
      <c r="A12" s="21" t="s">
        <v>102</v>
      </c>
      <c r="B12" s="20"/>
      <c r="E12" s="14"/>
      <c r="F12" s="14"/>
      <c r="I12" s="55"/>
    </row>
    <row r="13" spans="5:9" s="13" customFormat="1" ht="12.75">
      <c r="E13" s="14"/>
      <c r="F13" s="14"/>
      <c r="I13" s="55"/>
    </row>
  </sheetData>
  <sheetProtection/>
  <mergeCells count="3">
    <mergeCell ref="F1:I1"/>
    <mergeCell ref="F2:I2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bestFit="1" customWidth="1"/>
    <col min="2" max="2" width="3.28125" style="0" bestFit="1" customWidth="1"/>
    <col min="3" max="3" width="5.00390625" style="0" bestFit="1" customWidth="1"/>
    <col min="4" max="5" width="4.00390625" style="0" bestFit="1" customWidth="1"/>
    <col min="6" max="6" width="5.00390625" style="0" bestFit="1" customWidth="1"/>
    <col min="7" max="8" width="5.57421875" style="0" bestFit="1" customWidth="1"/>
    <col min="9" max="9" width="6.57421875" style="0" bestFit="1" customWidth="1"/>
    <col min="10" max="10" width="5.7109375" style="0" customWidth="1"/>
    <col min="11" max="11" width="6.57421875" style="0" bestFit="1" customWidth="1"/>
    <col min="12" max="12" width="6.57421875" style="53" bestFit="1" customWidth="1"/>
  </cols>
  <sheetData>
    <row r="1" spans="1:16" s="13" customFormat="1" ht="15.75">
      <c r="A1" s="68" t="s">
        <v>129</v>
      </c>
      <c r="B1" s="15"/>
      <c r="E1" s="14"/>
      <c r="F1" s="134" t="s">
        <v>172</v>
      </c>
      <c r="G1" s="134"/>
      <c r="H1" s="134"/>
      <c r="I1" s="135"/>
      <c r="J1" s="71">
        <v>45</v>
      </c>
      <c r="L1" s="57">
        <f>(J1+J2)/2-J3</f>
        <v>20</v>
      </c>
      <c r="M1" s="58">
        <f>(J1-J2)/LN((J1-J3)/(J2-J3))</f>
        <v>19.576151889712175</v>
      </c>
      <c r="N1" s="58">
        <f>(J2-J3)/(J1-J3)</f>
        <v>0.6</v>
      </c>
      <c r="O1" s="59"/>
      <c r="P1" s="59"/>
    </row>
    <row r="2" spans="1:16" ht="15.75">
      <c r="A2" s="15"/>
      <c r="B2" s="15"/>
      <c r="E2" s="3"/>
      <c r="F2" s="134" t="s">
        <v>171</v>
      </c>
      <c r="G2" s="134"/>
      <c r="H2" s="134"/>
      <c r="I2" s="135"/>
      <c r="J2" s="71">
        <v>35</v>
      </c>
      <c r="L2" s="60">
        <f>IF(N1&gt;=0.7,(L1)/50,M1/50)</f>
        <v>0.3915230377942435</v>
      </c>
      <c r="M2" s="58"/>
      <c r="N2" s="59"/>
      <c r="O2" s="59"/>
      <c r="P2" s="59"/>
    </row>
    <row r="3" spans="1:16" ht="15.75">
      <c r="A3" s="10"/>
      <c r="B3" s="10"/>
      <c r="E3" s="3"/>
      <c r="F3" s="134" t="s">
        <v>173</v>
      </c>
      <c r="G3" s="134"/>
      <c r="H3" s="134"/>
      <c r="I3" s="135"/>
      <c r="J3" s="71">
        <v>20</v>
      </c>
      <c r="L3" s="58"/>
      <c r="M3" s="58"/>
      <c r="N3" s="59"/>
      <c r="O3" s="59"/>
      <c r="P3" s="59"/>
    </row>
    <row r="4" spans="5:7" ht="13.5" thickBot="1">
      <c r="E4" s="3"/>
      <c r="F4" s="3"/>
      <c r="G4" s="16"/>
    </row>
    <row r="5" spans="1:11" s="33" customFormat="1" ht="271.5">
      <c r="A5" s="32" t="s">
        <v>2</v>
      </c>
      <c r="B5" s="115" t="s">
        <v>118</v>
      </c>
      <c r="C5" s="77" t="s">
        <v>94</v>
      </c>
      <c r="D5" s="77" t="s">
        <v>95</v>
      </c>
      <c r="E5" s="77" t="s">
        <v>126</v>
      </c>
      <c r="F5" s="77" t="s">
        <v>127</v>
      </c>
      <c r="G5" s="77" t="s">
        <v>96</v>
      </c>
      <c r="H5" s="77" t="s">
        <v>97</v>
      </c>
      <c r="I5" s="66" t="s">
        <v>163</v>
      </c>
      <c r="J5" s="77" t="s">
        <v>164</v>
      </c>
      <c r="K5" s="78" t="str">
        <f>CONCATENATE(J1,"/",J2,"/",J3," °C")</f>
        <v>45/35/20 °C</v>
      </c>
    </row>
    <row r="6" spans="1:12" ht="12.75">
      <c r="A6" s="125" t="s">
        <v>103</v>
      </c>
      <c r="B6" s="26">
        <v>50</v>
      </c>
      <c r="C6" s="26">
        <v>776</v>
      </c>
      <c r="D6" s="26">
        <v>595</v>
      </c>
      <c r="E6" s="26">
        <v>525</v>
      </c>
      <c r="F6" s="26">
        <v>546</v>
      </c>
      <c r="G6" s="27">
        <v>10.1</v>
      </c>
      <c r="H6" s="27">
        <v>4.2</v>
      </c>
      <c r="I6" s="120">
        <v>1.254</v>
      </c>
      <c r="J6" s="26">
        <v>440</v>
      </c>
      <c r="K6" s="82">
        <f>J6*($L$2^I6)</f>
        <v>135.75954002926795</v>
      </c>
      <c r="L6"/>
    </row>
    <row r="7" spans="1:12" ht="12.75">
      <c r="A7" s="125" t="s">
        <v>104</v>
      </c>
      <c r="B7" s="26">
        <v>50</v>
      </c>
      <c r="C7" s="26">
        <v>1154</v>
      </c>
      <c r="D7" s="26">
        <v>595</v>
      </c>
      <c r="E7" s="26">
        <v>525</v>
      </c>
      <c r="F7" s="26">
        <v>924</v>
      </c>
      <c r="G7" s="27">
        <v>14.6</v>
      </c>
      <c r="H7" s="27">
        <v>6.4</v>
      </c>
      <c r="I7" s="120">
        <v>1.253</v>
      </c>
      <c r="J7" s="26">
        <v>669</v>
      </c>
      <c r="K7" s="82">
        <f>J7*($L$2^I7)</f>
        <v>206.6098592397568</v>
      </c>
      <c r="L7"/>
    </row>
    <row r="8" spans="1:12" ht="12.75">
      <c r="A8" s="125" t="s">
        <v>105</v>
      </c>
      <c r="B8" s="26">
        <v>50</v>
      </c>
      <c r="C8" s="26">
        <v>1154</v>
      </c>
      <c r="D8" s="26">
        <v>746</v>
      </c>
      <c r="E8" s="26">
        <v>676</v>
      </c>
      <c r="F8" s="26">
        <v>924</v>
      </c>
      <c r="G8" s="27">
        <v>21.7</v>
      </c>
      <c r="H8" s="27">
        <v>10</v>
      </c>
      <c r="I8" s="120">
        <v>1.281</v>
      </c>
      <c r="J8" s="26">
        <v>1031</v>
      </c>
      <c r="K8" s="82">
        <f>J8*($L$2^I8)</f>
        <v>310.1564337066003</v>
      </c>
      <c r="L8"/>
    </row>
    <row r="9" spans="1:12" ht="12.75">
      <c r="A9" s="125" t="s">
        <v>106</v>
      </c>
      <c r="B9" s="26">
        <v>50</v>
      </c>
      <c r="C9" s="26">
        <v>1742</v>
      </c>
      <c r="D9" s="26">
        <v>595</v>
      </c>
      <c r="E9" s="26">
        <v>525</v>
      </c>
      <c r="F9" s="26">
        <v>1512</v>
      </c>
      <c r="G9" s="27">
        <v>16.5</v>
      </c>
      <c r="H9" s="27">
        <v>7.4</v>
      </c>
      <c r="I9" s="120">
        <v>1.269</v>
      </c>
      <c r="J9" s="26">
        <v>797</v>
      </c>
      <c r="K9" s="82">
        <f>J9*($L$2^I9)</f>
        <v>242.4752203120699</v>
      </c>
      <c r="L9"/>
    </row>
    <row r="10" spans="1:12" ht="12.75">
      <c r="A10" s="125" t="s">
        <v>107</v>
      </c>
      <c r="B10" s="26">
        <v>50</v>
      </c>
      <c r="C10" s="26">
        <v>1742</v>
      </c>
      <c r="D10" s="26">
        <v>746</v>
      </c>
      <c r="E10" s="26">
        <v>676</v>
      </c>
      <c r="F10" s="26">
        <v>1512</v>
      </c>
      <c r="G10" s="27">
        <v>24.8</v>
      </c>
      <c r="H10" s="27">
        <v>11.5</v>
      </c>
      <c r="I10" s="120">
        <v>1.288</v>
      </c>
      <c r="J10" s="26">
        <v>1249</v>
      </c>
      <c r="K10" s="82">
        <f>J10*($L$2^I10)</f>
        <v>373.27926704751826</v>
      </c>
      <c r="L10"/>
    </row>
    <row r="11" spans="1:12" ht="13.5" thickBot="1">
      <c r="A11" s="17"/>
      <c r="B11" s="28"/>
      <c r="C11" s="28"/>
      <c r="D11" s="28"/>
      <c r="E11" s="28"/>
      <c r="F11" s="28"/>
      <c r="G11" s="29"/>
      <c r="H11" s="29"/>
      <c r="I11" s="128"/>
      <c r="J11" s="28"/>
      <c r="K11" s="124"/>
      <c r="L11"/>
    </row>
    <row r="13" spans="1:12" s="13" customFormat="1" ht="12.75">
      <c r="A13" s="21" t="s">
        <v>102</v>
      </c>
      <c r="B13" s="20"/>
      <c r="L13" s="55"/>
    </row>
  </sheetData>
  <sheetProtection/>
  <mergeCells count="3">
    <mergeCell ref="F1:I1"/>
    <mergeCell ref="F2:I2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bestFit="1" customWidth="1"/>
    <col min="2" max="2" width="3.28125" style="0" bestFit="1" customWidth="1"/>
    <col min="3" max="3" width="5.00390625" style="0" bestFit="1" customWidth="1"/>
    <col min="4" max="5" width="4.00390625" style="0" bestFit="1" customWidth="1"/>
    <col min="6" max="6" width="5.00390625" style="0" bestFit="1" customWidth="1"/>
    <col min="7" max="7" width="5.57421875" style="0" bestFit="1" customWidth="1"/>
    <col min="8" max="8" width="5.421875" style="0" customWidth="1"/>
    <col min="9" max="9" width="5.8515625" style="0" customWidth="1"/>
    <col min="10" max="10" width="6.00390625" style="0" customWidth="1"/>
    <col min="11" max="11" width="6.57421875" style="53" bestFit="1" customWidth="1"/>
  </cols>
  <sheetData>
    <row r="1" spans="1:16" ht="15.75">
      <c r="A1" s="72" t="s">
        <v>108</v>
      </c>
      <c r="B1" s="9"/>
      <c r="C1" s="8"/>
      <c r="D1" s="8"/>
      <c r="E1" s="8"/>
      <c r="F1" s="134" t="s">
        <v>172</v>
      </c>
      <c r="G1" s="134"/>
      <c r="H1" s="134"/>
      <c r="I1" s="135"/>
      <c r="J1" s="71">
        <v>45</v>
      </c>
      <c r="L1" s="57">
        <f>(J1+J2)/2-J3</f>
        <v>20</v>
      </c>
      <c r="M1" s="58">
        <f>(J1-J2)/LN((J1-J3)/(J2-J3))</f>
        <v>19.576151889712175</v>
      </c>
      <c r="N1" s="58">
        <f>(J2-J3)/(J1-J3)</f>
        <v>0.6</v>
      </c>
      <c r="O1" s="59"/>
      <c r="P1" s="59"/>
    </row>
    <row r="2" spans="1:16" ht="15.75">
      <c r="A2" s="9"/>
      <c r="B2" s="9"/>
      <c r="C2" s="8"/>
      <c r="D2" s="8"/>
      <c r="E2" s="8"/>
      <c r="F2" s="134" t="s">
        <v>171</v>
      </c>
      <c r="G2" s="134"/>
      <c r="H2" s="134"/>
      <c r="I2" s="135"/>
      <c r="J2" s="71">
        <v>35</v>
      </c>
      <c r="L2" s="60">
        <f>IF(N1&gt;=0.7,(L1)/50,M1/50)</f>
        <v>0.3915230377942435</v>
      </c>
      <c r="M2" s="58"/>
      <c r="N2" s="59"/>
      <c r="O2" s="59"/>
      <c r="P2" s="59"/>
    </row>
    <row r="3" spans="1:16" ht="15.75">
      <c r="A3" s="10"/>
      <c r="B3" s="10"/>
      <c r="C3" s="8"/>
      <c r="D3" s="8"/>
      <c r="E3" s="8"/>
      <c r="F3" s="134" t="s">
        <v>173</v>
      </c>
      <c r="G3" s="134"/>
      <c r="H3" s="134"/>
      <c r="I3" s="135"/>
      <c r="J3" s="71">
        <v>20</v>
      </c>
      <c r="K3" s="58"/>
      <c r="L3" s="58"/>
      <c r="M3" s="58"/>
      <c r="N3" s="59"/>
      <c r="O3" s="59"/>
      <c r="P3" s="59"/>
    </row>
    <row r="4" ht="13.5" thickBot="1"/>
    <row r="5" spans="1:11" s="33" customFormat="1" ht="271.5">
      <c r="A5" s="32" t="s">
        <v>2</v>
      </c>
      <c r="B5" s="115" t="s">
        <v>118</v>
      </c>
      <c r="C5" s="77" t="s">
        <v>94</v>
      </c>
      <c r="D5" s="77" t="s">
        <v>95</v>
      </c>
      <c r="E5" s="77" t="s">
        <v>117</v>
      </c>
      <c r="F5" s="77" t="s">
        <v>109</v>
      </c>
      <c r="G5" s="77" t="s">
        <v>96</v>
      </c>
      <c r="H5" s="77" t="s">
        <v>97</v>
      </c>
      <c r="I5" s="66" t="s">
        <v>163</v>
      </c>
      <c r="J5" s="77" t="s">
        <v>164</v>
      </c>
      <c r="K5" s="78" t="str">
        <f>CONCATENATE(J1,"/",J2,"/",J3," °C")</f>
        <v>45/35/20 °C</v>
      </c>
    </row>
    <row r="6" spans="1:11" ht="12.75">
      <c r="A6" s="125" t="s">
        <v>110</v>
      </c>
      <c r="B6" s="26">
        <v>50</v>
      </c>
      <c r="C6" s="26">
        <v>1154</v>
      </c>
      <c r="D6" s="26">
        <v>600</v>
      </c>
      <c r="E6" s="26">
        <v>595</v>
      </c>
      <c r="F6" s="26">
        <v>855</v>
      </c>
      <c r="G6" s="27">
        <v>16</v>
      </c>
      <c r="H6" s="27">
        <v>5.2</v>
      </c>
      <c r="I6" s="74">
        <v>1.278</v>
      </c>
      <c r="J6" s="26">
        <v>674</v>
      </c>
      <c r="K6" s="82">
        <f>J6*($L$2^I6)</f>
        <v>203.33107354314643</v>
      </c>
    </row>
    <row r="7" spans="1:11" ht="12.75">
      <c r="A7" s="125" t="s">
        <v>111</v>
      </c>
      <c r="B7" s="26">
        <v>50</v>
      </c>
      <c r="C7" s="26">
        <v>1724</v>
      </c>
      <c r="D7" s="26">
        <v>600</v>
      </c>
      <c r="E7" s="26">
        <v>595</v>
      </c>
      <c r="F7" s="26">
        <v>1311</v>
      </c>
      <c r="G7" s="27">
        <v>23</v>
      </c>
      <c r="H7" s="27">
        <v>7.6</v>
      </c>
      <c r="I7" s="74">
        <v>1.288</v>
      </c>
      <c r="J7" s="26">
        <v>1005</v>
      </c>
      <c r="K7" s="82">
        <f>J7*($L$2^I7)</f>
        <v>300.356816159132</v>
      </c>
    </row>
    <row r="8" spans="1:11" ht="13.5" thickBot="1">
      <c r="A8" s="126"/>
      <c r="B8" s="28"/>
      <c r="C8" s="28"/>
      <c r="D8" s="28"/>
      <c r="E8" s="28"/>
      <c r="F8" s="28"/>
      <c r="G8" s="28"/>
      <c r="H8" s="29"/>
      <c r="I8" s="67"/>
      <c r="J8" s="28"/>
      <c r="K8" s="124"/>
    </row>
    <row r="9" spans="1:10" ht="12.7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2.75">
      <c r="A10" s="21" t="s">
        <v>102</v>
      </c>
      <c r="B10" s="20"/>
      <c r="C10" s="13"/>
      <c r="D10" s="13"/>
      <c r="E10" s="13"/>
      <c r="F10" s="13"/>
      <c r="G10" s="13"/>
      <c r="H10" s="13"/>
      <c r="I10" s="13"/>
      <c r="J10" s="13"/>
    </row>
  </sheetData>
  <sheetProtection/>
  <mergeCells count="3">
    <mergeCell ref="F1:I1"/>
    <mergeCell ref="F2:I2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"/>
    </sheetView>
  </sheetViews>
  <sheetFormatPr defaultColWidth="12.7109375" defaultRowHeight="12.75"/>
  <cols>
    <col min="1" max="1" width="18.00390625" style="0" customWidth="1"/>
    <col min="2" max="10" width="6.7109375" style="25" customWidth="1"/>
    <col min="11" max="11" width="9.7109375" style="53" customWidth="1"/>
    <col min="12" max="12" width="9.7109375" style="0" customWidth="1"/>
  </cols>
  <sheetData>
    <row r="1" spans="1:16" ht="15.75">
      <c r="A1" s="72" t="s">
        <v>112</v>
      </c>
      <c r="B1" s="23"/>
      <c r="C1" s="24"/>
      <c r="D1" s="24"/>
      <c r="E1" s="24"/>
      <c r="F1" s="134" t="s">
        <v>172</v>
      </c>
      <c r="G1" s="134"/>
      <c r="H1" s="134"/>
      <c r="I1" s="135"/>
      <c r="J1" s="71">
        <v>45</v>
      </c>
      <c r="L1" s="57">
        <f>(J1+J2)/2-J3</f>
        <v>20</v>
      </c>
      <c r="M1" s="58">
        <f>(J1-J2)/LN((J1-J3)/(J2-J3))</f>
        <v>19.576151889712175</v>
      </c>
      <c r="N1" s="58">
        <f>(J2-J3)/(J1-J3)</f>
        <v>0.6</v>
      </c>
      <c r="O1" s="59"/>
      <c r="P1" s="59"/>
    </row>
    <row r="2" spans="1:16" ht="15.75">
      <c r="A2" s="9"/>
      <c r="B2" s="23"/>
      <c r="C2" s="24"/>
      <c r="D2" s="24"/>
      <c r="E2" s="24"/>
      <c r="F2" s="134" t="s">
        <v>171</v>
      </c>
      <c r="G2" s="134"/>
      <c r="H2" s="134"/>
      <c r="I2" s="135"/>
      <c r="J2" s="71">
        <v>35</v>
      </c>
      <c r="L2" s="60">
        <f>IF(N1&gt;=0.7,(L1)/50,M1/50)</f>
        <v>0.3915230377942435</v>
      </c>
      <c r="M2" s="58"/>
      <c r="N2" s="59"/>
      <c r="O2" s="59"/>
      <c r="P2" s="59"/>
    </row>
    <row r="3" spans="1:16" ht="15">
      <c r="A3" s="114" t="s">
        <v>120</v>
      </c>
      <c r="C3" s="24"/>
      <c r="D3" s="24"/>
      <c r="E3" s="24"/>
      <c r="F3" s="134" t="s">
        <v>173</v>
      </c>
      <c r="G3" s="134"/>
      <c r="H3" s="134"/>
      <c r="I3" s="135"/>
      <c r="J3" s="71">
        <v>20</v>
      </c>
      <c r="K3" s="58"/>
      <c r="L3" s="58"/>
      <c r="M3" s="58"/>
      <c r="N3" s="59"/>
      <c r="O3" s="59"/>
      <c r="P3" s="59"/>
    </row>
    <row r="4" ht="13.5" thickBot="1"/>
    <row r="5" spans="1:11" s="22" customFormat="1" ht="271.5">
      <c r="A5" s="63" t="s">
        <v>2</v>
      </c>
      <c r="B5" s="115" t="s">
        <v>118</v>
      </c>
      <c r="C5" s="77" t="s">
        <v>94</v>
      </c>
      <c r="D5" s="77" t="s">
        <v>95</v>
      </c>
      <c r="E5" s="77" t="s">
        <v>117</v>
      </c>
      <c r="F5" s="77" t="s">
        <v>109</v>
      </c>
      <c r="G5" s="77" t="s">
        <v>96</v>
      </c>
      <c r="H5" s="77" t="s">
        <v>97</v>
      </c>
      <c r="I5" s="66" t="s">
        <v>163</v>
      </c>
      <c r="J5" s="77" t="s">
        <v>164</v>
      </c>
      <c r="K5" s="78" t="str">
        <f>CONCATENATE(J1,"/",J2,"/",J3," °C")</f>
        <v>45/35/20 °C</v>
      </c>
    </row>
    <row r="6" spans="1:11" ht="12.75">
      <c r="A6" s="125" t="s">
        <v>119</v>
      </c>
      <c r="B6" s="26">
        <v>465</v>
      </c>
      <c r="C6" s="26">
        <v>776</v>
      </c>
      <c r="D6" s="26">
        <v>500</v>
      </c>
      <c r="E6" s="26">
        <v>413</v>
      </c>
      <c r="F6" s="26">
        <v>504</v>
      </c>
      <c r="G6" s="27">
        <v>8</v>
      </c>
      <c r="H6" s="27">
        <v>3.9</v>
      </c>
      <c r="I6" s="74">
        <v>1.214</v>
      </c>
      <c r="J6" s="26">
        <v>342</v>
      </c>
      <c r="K6" s="82">
        <f aca="true" t="shared" si="0" ref="K6:K11">J6*($L$2^I6)</f>
        <v>109.55532576313135</v>
      </c>
    </row>
    <row r="7" spans="1:11" ht="12.75">
      <c r="A7" s="125" t="s">
        <v>121</v>
      </c>
      <c r="B7" s="26">
        <v>465</v>
      </c>
      <c r="C7" s="26">
        <v>1154</v>
      </c>
      <c r="D7" s="26">
        <v>500</v>
      </c>
      <c r="E7" s="26">
        <v>413</v>
      </c>
      <c r="F7" s="26">
        <v>504</v>
      </c>
      <c r="G7" s="27">
        <v>11.4</v>
      </c>
      <c r="H7" s="27">
        <v>5.7</v>
      </c>
      <c r="I7" s="74">
        <v>1.228</v>
      </c>
      <c r="J7" s="26">
        <v>498</v>
      </c>
      <c r="K7" s="82">
        <f t="shared" si="0"/>
        <v>157.44734215585132</v>
      </c>
    </row>
    <row r="8" spans="1:11" ht="12.75">
      <c r="A8" s="125" t="s">
        <v>122</v>
      </c>
      <c r="B8" s="26">
        <v>563</v>
      </c>
      <c r="C8" s="26">
        <v>1154</v>
      </c>
      <c r="D8" s="26">
        <v>595</v>
      </c>
      <c r="E8" s="26">
        <v>508</v>
      </c>
      <c r="F8" s="26">
        <v>600</v>
      </c>
      <c r="G8" s="27">
        <v>12.8</v>
      </c>
      <c r="H8" s="27">
        <v>6.4</v>
      </c>
      <c r="I8" s="74">
        <v>1.219</v>
      </c>
      <c r="J8" s="26">
        <v>593</v>
      </c>
      <c r="K8" s="82">
        <f t="shared" si="0"/>
        <v>189.0714124037444</v>
      </c>
    </row>
    <row r="9" spans="1:11" ht="12.75">
      <c r="A9" s="125" t="s">
        <v>123</v>
      </c>
      <c r="B9" s="26">
        <v>716</v>
      </c>
      <c r="C9" s="26">
        <v>1154</v>
      </c>
      <c r="D9" s="26">
        <v>749</v>
      </c>
      <c r="E9" s="26">
        <v>662</v>
      </c>
      <c r="F9" s="26">
        <v>726</v>
      </c>
      <c r="G9" s="27">
        <v>15.1</v>
      </c>
      <c r="H9" s="27">
        <v>7.5</v>
      </c>
      <c r="I9" s="74">
        <v>1.204</v>
      </c>
      <c r="J9" s="26">
        <v>746</v>
      </c>
      <c r="K9" s="82">
        <f t="shared" si="0"/>
        <v>241.22296025961276</v>
      </c>
    </row>
    <row r="10" spans="1:11" ht="12.75">
      <c r="A10" s="125" t="s">
        <v>124</v>
      </c>
      <c r="B10" s="26">
        <v>563</v>
      </c>
      <c r="C10" s="26">
        <v>1742</v>
      </c>
      <c r="D10" s="26">
        <v>595</v>
      </c>
      <c r="E10" s="26">
        <v>508</v>
      </c>
      <c r="F10" s="26">
        <v>600</v>
      </c>
      <c r="G10" s="27">
        <v>19.4</v>
      </c>
      <c r="H10" s="27">
        <v>9.8</v>
      </c>
      <c r="I10" s="74">
        <v>1.225</v>
      </c>
      <c r="J10" s="26">
        <v>917</v>
      </c>
      <c r="K10" s="82">
        <f t="shared" si="0"/>
        <v>290.7348242458862</v>
      </c>
    </row>
    <row r="11" spans="1:11" ht="12.75">
      <c r="A11" s="125" t="s">
        <v>125</v>
      </c>
      <c r="B11" s="26">
        <v>716</v>
      </c>
      <c r="C11" s="26">
        <v>1742</v>
      </c>
      <c r="D11" s="26">
        <v>749</v>
      </c>
      <c r="E11" s="26">
        <v>662</v>
      </c>
      <c r="F11" s="26">
        <v>755</v>
      </c>
      <c r="G11" s="27">
        <v>23</v>
      </c>
      <c r="H11" s="27">
        <v>11.5</v>
      </c>
      <c r="I11" s="74">
        <v>1.213</v>
      </c>
      <c r="J11" s="26">
        <v>1153</v>
      </c>
      <c r="K11" s="82">
        <f t="shared" si="0"/>
        <v>369.6953077795032</v>
      </c>
    </row>
    <row r="12" spans="1:11" ht="13.5" thickBot="1">
      <c r="A12" s="17"/>
      <c r="B12" s="28"/>
      <c r="C12" s="28"/>
      <c r="D12" s="28"/>
      <c r="E12" s="28"/>
      <c r="F12" s="28"/>
      <c r="G12" s="29"/>
      <c r="H12" s="29"/>
      <c r="I12" s="128"/>
      <c r="J12" s="28"/>
      <c r="K12" s="124"/>
    </row>
    <row r="13" spans="1:13" ht="12.75">
      <c r="A13" s="13"/>
      <c r="B13" s="30"/>
      <c r="C13" s="30"/>
      <c r="D13" s="30"/>
      <c r="E13" s="30"/>
      <c r="F13" s="30"/>
      <c r="G13" s="30"/>
      <c r="H13" s="30"/>
      <c r="I13" s="30"/>
      <c r="J13" s="30"/>
      <c r="M13" s="127"/>
    </row>
    <row r="14" spans="1:10" ht="12.75">
      <c r="A14" s="21" t="s">
        <v>102</v>
      </c>
      <c r="B14" s="31"/>
      <c r="C14" s="30"/>
      <c r="D14" s="30"/>
      <c r="E14" s="30"/>
      <c r="F14" s="30"/>
      <c r="G14" s="30"/>
      <c r="H14" s="30"/>
      <c r="I14" s="30"/>
      <c r="J14" s="30"/>
    </row>
  </sheetData>
  <sheetProtection/>
  <mergeCells count="3">
    <mergeCell ref="F1:I1"/>
    <mergeCell ref="F2:I2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5.00390625" style="1" customWidth="1"/>
    <col min="2" max="8" width="6.7109375" style="1" customWidth="1"/>
    <col min="9" max="9" width="5.57421875" style="1" bestFit="1" customWidth="1"/>
    <col min="10" max="11" width="6.7109375" style="1" customWidth="1"/>
    <col min="12" max="13" width="9.140625" style="53" customWidth="1"/>
  </cols>
  <sheetData>
    <row r="1" spans="1:21" ht="20.25">
      <c r="A1" s="9" t="s">
        <v>10</v>
      </c>
      <c r="B1" s="6"/>
      <c r="C1" s="37"/>
      <c r="D1" s="37"/>
      <c r="E1" s="37"/>
      <c r="F1" s="134" t="s">
        <v>172</v>
      </c>
      <c r="G1" s="134"/>
      <c r="H1" s="134"/>
      <c r="I1" s="135"/>
      <c r="J1" s="71">
        <v>45</v>
      </c>
      <c r="K1" s="152"/>
      <c r="L1" s="57">
        <f>(J1+J2)/2-J3</f>
        <v>20</v>
      </c>
      <c r="M1" s="58">
        <f>(J1-J2)/LN((J1-J3)/(J2-J3))</f>
        <v>19.576151889712175</v>
      </c>
      <c r="N1" s="58">
        <f>(J2-J3)/(J1-J3)</f>
        <v>0.6</v>
      </c>
      <c r="O1" s="147"/>
      <c r="P1" s="147"/>
      <c r="Q1" s="147"/>
      <c r="R1" s="65"/>
      <c r="S1" s="65"/>
      <c r="T1" s="65"/>
      <c r="U1" s="65"/>
    </row>
    <row r="2" spans="1:21" ht="20.25">
      <c r="A2" s="9"/>
      <c r="B2" s="6"/>
      <c r="C2" s="37"/>
      <c r="D2" s="37"/>
      <c r="E2" s="37"/>
      <c r="F2" s="134" t="s">
        <v>171</v>
      </c>
      <c r="G2" s="134"/>
      <c r="H2" s="134"/>
      <c r="I2" s="135"/>
      <c r="J2" s="71">
        <v>35</v>
      </c>
      <c r="K2" s="153"/>
      <c r="L2" s="60">
        <f>IF(N1&gt;=0.7,(L1)/50,M1/50)</f>
        <v>0.3915230377942435</v>
      </c>
      <c r="M2" s="58"/>
      <c r="N2" s="59"/>
      <c r="O2" s="147"/>
      <c r="P2" s="147"/>
      <c r="Q2" s="147"/>
      <c r="R2" s="65"/>
      <c r="S2" s="65"/>
      <c r="T2" s="65"/>
      <c r="U2" s="65"/>
    </row>
    <row r="3" spans="1:21" ht="20.25">
      <c r="A3" s="10"/>
      <c r="B3" s="7"/>
      <c r="C3" s="37"/>
      <c r="D3" s="37"/>
      <c r="E3" s="37"/>
      <c r="F3" s="134" t="s">
        <v>173</v>
      </c>
      <c r="G3" s="134"/>
      <c r="H3" s="134"/>
      <c r="I3" s="135"/>
      <c r="J3" s="71">
        <v>20</v>
      </c>
      <c r="K3" s="153"/>
      <c r="L3" s="58"/>
      <c r="M3" s="58"/>
      <c r="N3" s="59"/>
      <c r="O3" s="147"/>
      <c r="P3" s="147"/>
      <c r="Q3" s="147"/>
      <c r="R3" s="65"/>
      <c r="S3" s="65"/>
      <c r="T3" s="65"/>
      <c r="U3" s="65"/>
    </row>
    <row r="4" spans="1:17" ht="20.25">
      <c r="A4" s="10"/>
      <c r="B4" s="7"/>
      <c r="C4" s="37"/>
      <c r="D4" s="37"/>
      <c r="E4" s="37"/>
      <c r="F4" s="37"/>
      <c r="G4" s="37"/>
      <c r="H4" s="37"/>
      <c r="I4" s="49"/>
      <c r="J4" s="49"/>
      <c r="K4" s="49"/>
      <c r="L4" s="146"/>
      <c r="M4" s="146"/>
      <c r="N4" s="147"/>
      <c r="O4" s="147"/>
      <c r="P4" s="37"/>
      <c r="Q4" s="37"/>
    </row>
    <row r="5" spans="1:17" ht="13.5" thickBot="1">
      <c r="A5" s="39"/>
      <c r="B5" s="39"/>
      <c r="C5" s="39"/>
      <c r="D5" s="39"/>
      <c r="E5" s="39"/>
      <c r="F5" s="39"/>
      <c r="G5" s="39"/>
      <c r="H5" s="39"/>
      <c r="I5" s="40"/>
      <c r="J5" s="40"/>
      <c r="K5" s="40"/>
      <c r="L5" s="148"/>
      <c r="M5" s="148"/>
      <c r="N5" s="127"/>
      <c r="O5" s="127"/>
      <c r="P5" s="127"/>
      <c r="Q5" s="127"/>
    </row>
    <row r="6" spans="1:11" s="34" customFormat="1" ht="93.75">
      <c r="A6" s="32" t="s">
        <v>2</v>
      </c>
      <c r="B6" s="77" t="s">
        <v>6</v>
      </c>
      <c r="C6" s="77" t="s">
        <v>1</v>
      </c>
      <c r="D6" s="77" t="s">
        <v>0</v>
      </c>
      <c r="E6" s="77" t="s">
        <v>113</v>
      </c>
      <c r="F6" s="77" t="s">
        <v>114</v>
      </c>
      <c r="G6" s="77" t="s">
        <v>4</v>
      </c>
      <c r="H6" s="77" t="s">
        <v>3</v>
      </c>
      <c r="I6" s="76" t="s">
        <v>163</v>
      </c>
      <c r="J6" s="77" t="s">
        <v>164</v>
      </c>
      <c r="K6" s="78" t="str">
        <f>CONCATENATE(J1,"/",J2,"/",J3," °C")</f>
        <v>45/35/20 °C</v>
      </c>
    </row>
    <row r="7" spans="1:14" s="37" customFormat="1" ht="12.75">
      <c r="A7" s="42" t="s">
        <v>140</v>
      </c>
      <c r="B7" s="86">
        <v>50</v>
      </c>
      <c r="C7" s="86">
        <v>830</v>
      </c>
      <c r="D7" s="86">
        <v>450</v>
      </c>
      <c r="E7" s="86">
        <v>50</v>
      </c>
      <c r="F7" s="86">
        <v>600</v>
      </c>
      <c r="G7" s="87">
        <v>11.5</v>
      </c>
      <c r="H7" s="87">
        <v>4.2</v>
      </c>
      <c r="I7" s="74">
        <v>1.211</v>
      </c>
      <c r="J7" s="86">
        <v>406</v>
      </c>
      <c r="K7" s="88">
        <f aca="true" t="shared" si="0" ref="K7:K12">J7*($L$2^I7)</f>
        <v>130.4232896385206</v>
      </c>
      <c r="N7" s="56"/>
    </row>
    <row r="8" spans="1:11" s="37" customFormat="1" ht="12.75">
      <c r="A8" s="42" t="s">
        <v>141</v>
      </c>
      <c r="B8" s="86">
        <v>50</v>
      </c>
      <c r="C8" s="86">
        <v>1130</v>
      </c>
      <c r="D8" s="86">
        <v>450</v>
      </c>
      <c r="E8" s="86">
        <v>50</v>
      </c>
      <c r="F8" s="86">
        <v>900</v>
      </c>
      <c r="G8" s="87">
        <v>13.1</v>
      </c>
      <c r="H8" s="87">
        <v>5.7</v>
      </c>
      <c r="I8" s="74">
        <v>1.246</v>
      </c>
      <c r="J8" s="86">
        <v>528</v>
      </c>
      <c r="K8" s="88">
        <f t="shared" si="0"/>
        <v>164.13815421645324</v>
      </c>
    </row>
    <row r="9" spans="1:11" s="37" customFormat="1" ht="12.75">
      <c r="A9" s="42" t="s">
        <v>142</v>
      </c>
      <c r="B9" s="86">
        <v>50</v>
      </c>
      <c r="C9" s="86">
        <v>1130</v>
      </c>
      <c r="D9" s="86">
        <v>600</v>
      </c>
      <c r="E9" s="86">
        <v>50</v>
      </c>
      <c r="F9" s="86">
        <v>900</v>
      </c>
      <c r="G9" s="87">
        <v>16.1</v>
      </c>
      <c r="H9" s="87">
        <v>6.7</v>
      </c>
      <c r="I9" s="74">
        <v>1.261</v>
      </c>
      <c r="J9" s="86">
        <v>706</v>
      </c>
      <c r="K9" s="88">
        <f t="shared" si="0"/>
        <v>216.40718892084618</v>
      </c>
    </row>
    <row r="10" spans="1:11" s="37" customFormat="1" ht="12.75">
      <c r="A10" s="42" t="s">
        <v>143</v>
      </c>
      <c r="B10" s="86">
        <v>50</v>
      </c>
      <c r="C10" s="86">
        <v>1430</v>
      </c>
      <c r="D10" s="86">
        <v>450</v>
      </c>
      <c r="E10" s="86">
        <v>50</v>
      </c>
      <c r="F10" s="86">
        <v>1200</v>
      </c>
      <c r="G10" s="87">
        <v>19.3</v>
      </c>
      <c r="H10" s="87">
        <v>7.2</v>
      </c>
      <c r="I10" s="74">
        <v>1.282</v>
      </c>
      <c r="J10" s="86">
        <v>668</v>
      </c>
      <c r="K10" s="88">
        <f t="shared" si="0"/>
        <v>200.76654666378073</v>
      </c>
    </row>
    <row r="11" spans="1:11" s="37" customFormat="1" ht="12.75">
      <c r="A11" s="42" t="s">
        <v>144</v>
      </c>
      <c r="B11" s="86">
        <v>50</v>
      </c>
      <c r="C11" s="86">
        <v>1430</v>
      </c>
      <c r="D11" s="86">
        <v>600</v>
      </c>
      <c r="E11" s="86">
        <v>50</v>
      </c>
      <c r="F11" s="86">
        <v>1200</v>
      </c>
      <c r="G11" s="87">
        <v>20.2</v>
      </c>
      <c r="H11" s="87">
        <v>8.5</v>
      </c>
      <c r="I11" s="74">
        <v>1.272</v>
      </c>
      <c r="J11" s="86">
        <v>855</v>
      </c>
      <c r="K11" s="88">
        <f t="shared" si="0"/>
        <v>259.39011870303</v>
      </c>
    </row>
    <row r="12" spans="1:17" ht="13.5" thickBot="1">
      <c r="A12" s="43" t="s">
        <v>145</v>
      </c>
      <c r="B12" s="89">
        <v>50</v>
      </c>
      <c r="C12" s="89">
        <v>1730</v>
      </c>
      <c r="D12" s="89">
        <v>600</v>
      </c>
      <c r="E12" s="89">
        <v>50</v>
      </c>
      <c r="F12" s="89">
        <v>1500</v>
      </c>
      <c r="G12" s="90">
        <v>24.3</v>
      </c>
      <c r="H12" s="90">
        <v>10.2</v>
      </c>
      <c r="I12" s="75">
        <v>1.284</v>
      </c>
      <c r="J12" s="89">
        <v>1008</v>
      </c>
      <c r="K12" s="91">
        <f t="shared" si="0"/>
        <v>302.38547988891884</v>
      </c>
      <c r="L12" s="148"/>
      <c r="M12" s="127"/>
      <c r="N12" s="127"/>
      <c r="O12" s="127"/>
      <c r="P12" s="127"/>
      <c r="Q12" s="127"/>
    </row>
    <row r="13" spans="1:17" ht="12.75">
      <c r="A13" s="149"/>
      <c r="B13" s="149"/>
      <c r="C13" s="149"/>
      <c r="D13" s="149"/>
      <c r="E13" s="149"/>
      <c r="F13" s="149"/>
      <c r="G13" s="149"/>
      <c r="H13" s="149"/>
      <c r="I13" s="150"/>
      <c r="J13" s="150"/>
      <c r="K13" s="150"/>
      <c r="L13" s="148"/>
      <c r="M13" s="148"/>
      <c r="N13" s="127"/>
      <c r="O13" s="127"/>
      <c r="P13" s="127"/>
      <c r="Q13" s="127"/>
    </row>
    <row r="14" spans="1:17" ht="12.75">
      <c r="A14" s="36" t="s">
        <v>9</v>
      </c>
      <c r="B14" s="38"/>
      <c r="C14" s="39"/>
      <c r="D14" s="39"/>
      <c r="E14" s="39"/>
      <c r="F14" s="39"/>
      <c r="G14" s="39"/>
      <c r="H14" s="39"/>
      <c r="I14" s="40"/>
      <c r="J14" s="40"/>
      <c r="K14" s="40"/>
      <c r="L14" s="148"/>
      <c r="M14" s="148"/>
      <c r="N14" s="127"/>
      <c r="O14" s="127"/>
      <c r="P14" s="127"/>
      <c r="Q14" s="127"/>
    </row>
    <row r="15" spans="1:17" ht="12.7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8"/>
      <c r="M15" s="148"/>
      <c r="N15" s="127"/>
      <c r="O15" s="127"/>
      <c r="P15" s="127"/>
      <c r="Q15" s="127"/>
    </row>
    <row r="16" spans="1:17" ht="12.75">
      <c r="A16" s="151" t="s">
        <v>138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8"/>
      <c r="M16" s="148"/>
      <c r="N16" s="127"/>
      <c r="O16" s="127"/>
      <c r="P16" s="127"/>
      <c r="Q16" s="127"/>
    </row>
    <row r="17" spans="1:17" ht="12.75">
      <c r="A17" s="151" t="s">
        <v>139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8"/>
      <c r="M17" s="148"/>
      <c r="N17" s="127"/>
      <c r="O17" s="127"/>
      <c r="P17" s="127"/>
      <c r="Q17" s="127"/>
    </row>
    <row r="18" spans="1:17" ht="12.75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8"/>
      <c r="M18" s="148"/>
      <c r="N18" s="127"/>
      <c r="O18" s="127"/>
      <c r="P18" s="127"/>
      <c r="Q18" s="127"/>
    </row>
    <row r="19" spans="1:17" ht="12.7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8"/>
      <c r="M19" s="148"/>
      <c r="N19" s="127"/>
      <c r="O19" s="127"/>
      <c r="P19" s="127"/>
      <c r="Q19" s="127"/>
    </row>
    <row r="20" spans="1:17" ht="12.7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8"/>
      <c r="M20" s="148"/>
      <c r="N20" s="127"/>
      <c r="O20" s="127"/>
      <c r="P20" s="127"/>
      <c r="Q20" s="127"/>
    </row>
    <row r="21" spans="1:17" ht="12.7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8"/>
      <c r="M21" s="148"/>
      <c r="N21" s="127"/>
      <c r="O21" s="127"/>
      <c r="P21" s="127"/>
      <c r="Q21" s="127"/>
    </row>
  </sheetData>
  <sheetProtection/>
  <mergeCells count="3">
    <mergeCell ref="F1:I1"/>
    <mergeCell ref="F2:I2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1" customWidth="1"/>
    <col min="2" max="10" width="6.7109375" style="1" customWidth="1"/>
    <col min="11" max="11" width="9.140625" style="53" customWidth="1"/>
  </cols>
  <sheetData>
    <row r="1" spans="1:16" ht="20.25">
      <c r="A1" s="72" t="s">
        <v>11</v>
      </c>
      <c r="B1" s="6"/>
      <c r="C1"/>
      <c r="D1"/>
      <c r="E1"/>
      <c r="F1" s="134" t="s">
        <v>172</v>
      </c>
      <c r="G1" s="134"/>
      <c r="H1" s="134"/>
      <c r="I1" s="135"/>
      <c r="J1" s="71">
        <v>45</v>
      </c>
      <c r="L1" s="57">
        <f>(J1+J2)/2-J3</f>
        <v>20</v>
      </c>
      <c r="M1" s="58">
        <f>(J1-J2)/LN((J1-J3)/(J2-J3))</f>
        <v>19.576151889712175</v>
      </c>
      <c r="N1" s="58">
        <f>(J2-J3)/(J1-J3)</f>
        <v>0.6</v>
      </c>
      <c r="O1" s="59"/>
      <c r="P1" s="59"/>
    </row>
    <row r="2" spans="1:16" ht="20.25">
      <c r="A2" s="9"/>
      <c r="B2" s="6"/>
      <c r="C2"/>
      <c r="D2"/>
      <c r="E2"/>
      <c r="F2" s="134" t="s">
        <v>171</v>
      </c>
      <c r="G2" s="134"/>
      <c r="H2" s="134"/>
      <c r="I2" s="135"/>
      <c r="J2" s="71">
        <v>35</v>
      </c>
      <c r="L2" s="60">
        <f>IF(N1&gt;=0.7,(L1)/50,M1/50)</f>
        <v>0.3915230377942435</v>
      </c>
      <c r="M2" s="58"/>
      <c r="N2" s="59"/>
      <c r="O2" s="59"/>
      <c r="P2" s="59"/>
    </row>
    <row r="3" spans="1:16" ht="20.25">
      <c r="A3" s="10"/>
      <c r="B3" s="7"/>
      <c r="C3"/>
      <c r="D3"/>
      <c r="E3"/>
      <c r="F3" s="134" t="s">
        <v>173</v>
      </c>
      <c r="G3" s="134"/>
      <c r="H3" s="134"/>
      <c r="I3" s="135"/>
      <c r="J3" s="71">
        <v>20</v>
      </c>
      <c r="L3" s="58"/>
      <c r="M3" s="58"/>
      <c r="N3" s="59"/>
      <c r="O3" s="59"/>
      <c r="P3" s="59"/>
    </row>
    <row r="4" spans="9:10" ht="13.5" thickBot="1">
      <c r="I4" s="5"/>
      <c r="J4" s="5"/>
    </row>
    <row r="5" spans="1:11" s="34" customFormat="1" ht="94.5">
      <c r="A5" s="32" t="s">
        <v>2</v>
      </c>
      <c r="B5" s="77" t="s">
        <v>6</v>
      </c>
      <c r="C5" s="77" t="s">
        <v>1</v>
      </c>
      <c r="D5" s="77" t="s">
        <v>0</v>
      </c>
      <c r="E5" s="77" t="s">
        <v>115</v>
      </c>
      <c r="F5" s="77" t="s">
        <v>116</v>
      </c>
      <c r="G5" s="77" t="s">
        <v>4</v>
      </c>
      <c r="H5" s="77" t="s">
        <v>3</v>
      </c>
      <c r="I5" s="66" t="s">
        <v>163</v>
      </c>
      <c r="J5" s="77" t="s">
        <v>164</v>
      </c>
      <c r="K5" s="78" t="str">
        <f>CONCATENATE(J1,"/",J2,"/",J3," °C")</f>
        <v>45/35/20 °C</v>
      </c>
    </row>
    <row r="6" spans="1:11" s="37" customFormat="1" ht="12.75">
      <c r="A6" s="48" t="s">
        <v>19</v>
      </c>
      <c r="B6" s="79">
        <v>50</v>
      </c>
      <c r="C6" s="79">
        <v>830</v>
      </c>
      <c r="D6" s="79">
        <v>650</v>
      </c>
      <c r="E6" s="79">
        <v>50</v>
      </c>
      <c r="F6" s="79">
        <v>650</v>
      </c>
      <c r="G6" s="80">
        <v>19.69</v>
      </c>
      <c r="H6" s="80">
        <v>5.3</v>
      </c>
      <c r="I6" s="73">
        <v>1.26</v>
      </c>
      <c r="J6" s="79">
        <v>558</v>
      </c>
      <c r="K6" s="81">
        <f>J6*($L$2^I6)</f>
        <v>171.20183853399539</v>
      </c>
    </row>
    <row r="7" spans="1:11" s="37" customFormat="1" ht="12.75">
      <c r="A7" s="42" t="s">
        <v>20</v>
      </c>
      <c r="B7" s="26">
        <v>50</v>
      </c>
      <c r="C7" s="26">
        <v>1130</v>
      </c>
      <c r="D7" s="26">
        <v>650</v>
      </c>
      <c r="E7" s="26">
        <v>50</v>
      </c>
      <c r="F7" s="26">
        <v>650</v>
      </c>
      <c r="G7" s="27">
        <v>26.31</v>
      </c>
      <c r="H7" s="27">
        <v>7.1</v>
      </c>
      <c r="I7" s="74">
        <v>1.266</v>
      </c>
      <c r="J7" s="26">
        <v>732</v>
      </c>
      <c r="K7" s="82">
        <f>J7*($L$2^I7)</f>
        <v>223.32731795143943</v>
      </c>
    </row>
    <row r="8" spans="1:11" s="37" customFormat="1" ht="12.75">
      <c r="A8" s="42" t="s">
        <v>21</v>
      </c>
      <c r="B8" s="26">
        <v>50</v>
      </c>
      <c r="C8" s="26">
        <v>1430</v>
      </c>
      <c r="D8" s="26">
        <v>650</v>
      </c>
      <c r="E8" s="26">
        <v>50</v>
      </c>
      <c r="F8" s="26">
        <v>650</v>
      </c>
      <c r="G8" s="27">
        <v>33.08</v>
      </c>
      <c r="H8" s="27">
        <v>8.9</v>
      </c>
      <c r="I8" s="74">
        <v>1.273</v>
      </c>
      <c r="J8" s="26">
        <v>909</v>
      </c>
      <c r="K8" s="82">
        <f>J8*($L$2^I8)</f>
        <v>275.51417869385966</v>
      </c>
    </row>
    <row r="9" spans="1:11" s="49" customFormat="1" ht="12.75">
      <c r="A9" s="48" t="s">
        <v>22</v>
      </c>
      <c r="B9" s="79">
        <v>50</v>
      </c>
      <c r="C9" s="79">
        <v>1430</v>
      </c>
      <c r="D9" s="79">
        <v>800</v>
      </c>
      <c r="E9" s="79">
        <v>50</v>
      </c>
      <c r="F9" s="79">
        <v>800</v>
      </c>
      <c r="G9" s="80">
        <v>31.63</v>
      </c>
      <c r="H9" s="80">
        <v>10.2</v>
      </c>
      <c r="I9" s="73">
        <v>1.271</v>
      </c>
      <c r="J9" s="79">
        <v>1086</v>
      </c>
      <c r="K9" s="81">
        <f>J9*($L$2^I9)</f>
        <v>329.7800512037587</v>
      </c>
    </row>
    <row r="10" spans="1:11" s="37" customFormat="1" ht="13.5" thickBot="1">
      <c r="A10" s="43" t="s">
        <v>23</v>
      </c>
      <c r="B10" s="83">
        <v>50</v>
      </c>
      <c r="C10" s="83">
        <v>1730</v>
      </c>
      <c r="D10" s="83">
        <v>800</v>
      </c>
      <c r="E10" s="83">
        <v>50</v>
      </c>
      <c r="F10" s="83">
        <v>800</v>
      </c>
      <c r="G10" s="84">
        <v>36.75</v>
      </c>
      <c r="H10" s="84">
        <v>12.2</v>
      </c>
      <c r="I10" s="75">
        <v>1.284</v>
      </c>
      <c r="J10" s="83">
        <v>1300</v>
      </c>
      <c r="K10" s="85">
        <f>J10*($L$2^I10)</f>
        <v>389.98127366626437</v>
      </c>
    </row>
    <row r="11" spans="1:11" s="37" customFormat="1" ht="12.75">
      <c r="A11" s="39"/>
      <c r="B11" s="39"/>
      <c r="C11" s="39"/>
      <c r="D11" s="39"/>
      <c r="E11" s="39"/>
      <c r="F11" s="39"/>
      <c r="G11" s="39"/>
      <c r="H11" s="39"/>
      <c r="I11" s="40"/>
      <c r="J11" s="40"/>
      <c r="K11" s="53"/>
    </row>
    <row r="12" spans="1:11" s="37" customFormat="1" ht="12.75">
      <c r="A12" s="36" t="s">
        <v>9</v>
      </c>
      <c r="B12" s="38"/>
      <c r="C12" s="39"/>
      <c r="D12" s="39"/>
      <c r="E12" s="39"/>
      <c r="F12" s="39"/>
      <c r="G12" s="39"/>
      <c r="H12" s="39"/>
      <c r="I12" s="40"/>
      <c r="J12" s="40"/>
      <c r="K12" s="53"/>
    </row>
  </sheetData>
  <sheetProtection/>
  <mergeCells count="3">
    <mergeCell ref="F1:I1"/>
    <mergeCell ref="F2:I2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" width="13.140625" style="1" bestFit="1" customWidth="1"/>
    <col min="2" max="11" width="7.00390625" style="1" customWidth="1"/>
    <col min="12" max="13" width="7.00390625" style="53" customWidth="1"/>
  </cols>
  <sheetData>
    <row r="1" spans="1:16" ht="20.25">
      <c r="A1" s="72" t="s">
        <v>18</v>
      </c>
      <c r="B1" s="6"/>
      <c r="C1" s="6"/>
      <c r="D1"/>
      <c r="E1"/>
      <c r="F1" s="134" t="s">
        <v>172</v>
      </c>
      <c r="G1" s="134"/>
      <c r="H1" s="134"/>
      <c r="I1" s="135"/>
      <c r="J1" s="71">
        <v>45</v>
      </c>
      <c r="K1"/>
      <c r="L1" s="57">
        <f>(J1+J2)/2-J3</f>
        <v>20</v>
      </c>
      <c r="M1" s="58">
        <f>(J1-J2)/LN((J1-J3)/(J2-J3))</f>
        <v>19.576151889712175</v>
      </c>
      <c r="N1" s="58">
        <f>(J2-J3)/(J1-J3)</f>
        <v>0.6</v>
      </c>
      <c r="O1" s="59"/>
      <c r="P1" s="59"/>
    </row>
    <row r="2" spans="1:16" ht="20.25">
      <c r="A2" s="9"/>
      <c r="B2" s="6"/>
      <c r="C2" s="6"/>
      <c r="D2"/>
      <c r="E2"/>
      <c r="F2" s="134" t="s">
        <v>171</v>
      </c>
      <c r="G2" s="134"/>
      <c r="H2" s="134"/>
      <c r="I2" s="135"/>
      <c r="J2" s="71">
        <v>35</v>
      </c>
      <c r="K2"/>
      <c r="L2" s="60">
        <f>IF(N1&gt;=0.7,(L1)/50,M1/50)</f>
        <v>0.3915230377942435</v>
      </c>
      <c r="M2" s="58"/>
      <c r="N2" s="59"/>
      <c r="O2" s="59"/>
      <c r="P2" s="59"/>
    </row>
    <row r="3" spans="1:16" ht="20.25">
      <c r="A3" s="10"/>
      <c r="B3" s="7"/>
      <c r="C3" s="7"/>
      <c r="D3"/>
      <c r="E3"/>
      <c r="F3" s="134" t="s">
        <v>173</v>
      </c>
      <c r="G3" s="134"/>
      <c r="H3" s="134"/>
      <c r="I3" s="135"/>
      <c r="J3" s="71">
        <v>20</v>
      </c>
      <c r="K3"/>
      <c r="L3" s="58"/>
      <c r="M3" s="58"/>
      <c r="N3" s="59"/>
      <c r="O3" s="59"/>
      <c r="P3" s="59"/>
    </row>
    <row r="4" ht="13.5" thickBot="1"/>
    <row r="5" spans="1:11" s="34" customFormat="1" ht="94.5">
      <c r="A5" s="32" t="s">
        <v>2</v>
      </c>
      <c r="B5" s="77" t="s">
        <v>6</v>
      </c>
      <c r="C5" s="77" t="s">
        <v>1</v>
      </c>
      <c r="D5" s="77" t="s">
        <v>0</v>
      </c>
      <c r="E5" s="77" t="s">
        <v>115</v>
      </c>
      <c r="F5" s="77" t="s">
        <v>116</v>
      </c>
      <c r="G5" s="77" t="s">
        <v>4</v>
      </c>
      <c r="H5" s="77" t="s">
        <v>3</v>
      </c>
      <c r="I5" s="76" t="s">
        <v>163</v>
      </c>
      <c r="J5" s="77" t="s">
        <v>164</v>
      </c>
      <c r="K5" s="78" t="str">
        <f>CONCATENATE(J1,"/",J2,"/",J3," °C")</f>
        <v>45/35/20 °C</v>
      </c>
    </row>
    <row r="6" spans="1:11" s="37" customFormat="1" ht="12.75">
      <c r="A6" s="42" t="s">
        <v>146</v>
      </c>
      <c r="B6" s="86">
        <v>447</v>
      </c>
      <c r="C6" s="86">
        <v>905</v>
      </c>
      <c r="D6" s="86">
        <v>500</v>
      </c>
      <c r="E6" s="86">
        <v>438</v>
      </c>
      <c r="F6" s="86">
        <v>620</v>
      </c>
      <c r="G6" s="87">
        <v>10.8</v>
      </c>
      <c r="H6" s="87">
        <v>4.8</v>
      </c>
      <c r="I6" s="74">
        <v>1.205</v>
      </c>
      <c r="J6" s="86">
        <v>470</v>
      </c>
      <c r="K6" s="88">
        <f aca="true" t="shared" si="0" ref="K6:K11">J6*($L$2^I6)</f>
        <v>151.83448843412157</v>
      </c>
    </row>
    <row r="7" spans="1:11" s="37" customFormat="1" ht="12.75">
      <c r="A7" s="42" t="s">
        <v>147</v>
      </c>
      <c r="B7" s="86">
        <v>447</v>
      </c>
      <c r="C7" s="86">
        <v>1205</v>
      </c>
      <c r="D7" s="86">
        <v>500</v>
      </c>
      <c r="E7" s="86">
        <v>438</v>
      </c>
      <c r="F7" s="86">
        <v>990</v>
      </c>
      <c r="G7" s="87">
        <v>14.1</v>
      </c>
      <c r="H7" s="87">
        <v>6.3</v>
      </c>
      <c r="I7" s="74">
        <v>1.24</v>
      </c>
      <c r="J7" s="86">
        <v>602</v>
      </c>
      <c r="K7" s="88">
        <f t="shared" si="0"/>
        <v>188.19824540706168</v>
      </c>
    </row>
    <row r="8" spans="1:11" s="37" customFormat="1" ht="12.75">
      <c r="A8" s="42" t="s">
        <v>148</v>
      </c>
      <c r="B8" s="86">
        <v>447</v>
      </c>
      <c r="C8" s="86">
        <v>1655</v>
      </c>
      <c r="D8" s="86">
        <v>500</v>
      </c>
      <c r="E8" s="86">
        <v>438</v>
      </c>
      <c r="F8" s="86">
        <v>1460</v>
      </c>
      <c r="G8" s="87">
        <v>19.4</v>
      </c>
      <c r="H8" s="87">
        <v>8.6</v>
      </c>
      <c r="I8" s="74">
        <v>1.227</v>
      </c>
      <c r="J8" s="86">
        <v>815</v>
      </c>
      <c r="K8" s="88">
        <f t="shared" si="0"/>
        <v>257.9115802521123</v>
      </c>
    </row>
    <row r="9" spans="1:11" s="37" customFormat="1" ht="12.75">
      <c r="A9" s="42" t="s">
        <v>149</v>
      </c>
      <c r="B9" s="86">
        <v>547</v>
      </c>
      <c r="C9" s="86">
        <v>1730</v>
      </c>
      <c r="D9" s="86">
        <v>600</v>
      </c>
      <c r="E9" s="86">
        <v>538</v>
      </c>
      <c r="F9" s="86">
        <v>1460</v>
      </c>
      <c r="G9" s="87">
        <v>23.1</v>
      </c>
      <c r="H9" s="87">
        <v>10.3</v>
      </c>
      <c r="I9" s="74">
        <v>1.233</v>
      </c>
      <c r="J9" s="86">
        <v>987</v>
      </c>
      <c r="K9" s="88">
        <f t="shared" si="0"/>
        <v>310.5896149325242</v>
      </c>
    </row>
    <row r="10" spans="1:11" s="37" customFormat="1" ht="12.75">
      <c r="A10" s="42" t="s">
        <v>150</v>
      </c>
      <c r="B10" s="86">
        <v>747</v>
      </c>
      <c r="C10" s="86">
        <v>1730</v>
      </c>
      <c r="D10" s="86">
        <v>800</v>
      </c>
      <c r="E10" s="86">
        <v>738</v>
      </c>
      <c r="F10" s="86">
        <v>1460</v>
      </c>
      <c r="G10" s="87">
        <v>29.1</v>
      </c>
      <c r="H10" s="87">
        <v>12.3</v>
      </c>
      <c r="I10" s="74">
        <v>1.24</v>
      </c>
      <c r="J10" s="86">
        <v>1311</v>
      </c>
      <c r="K10" s="88">
        <f t="shared" si="0"/>
        <v>409.84700951604293</v>
      </c>
    </row>
    <row r="11" spans="1:11" s="37" customFormat="1" ht="13.5" thickBot="1">
      <c r="A11" s="43" t="s">
        <v>151</v>
      </c>
      <c r="B11" s="89">
        <v>747</v>
      </c>
      <c r="C11" s="89">
        <v>2030</v>
      </c>
      <c r="D11" s="89">
        <v>800</v>
      </c>
      <c r="E11" s="89">
        <v>738</v>
      </c>
      <c r="F11" s="89">
        <v>1790</v>
      </c>
      <c r="G11" s="90">
        <v>42</v>
      </c>
      <c r="H11" s="90">
        <v>14.4</v>
      </c>
      <c r="I11" s="75">
        <v>1.216</v>
      </c>
      <c r="J11" s="89">
        <v>1464</v>
      </c>
      <c r="K11" s="91">
        <f t="shared" si="0"/>
        <v>468.0949759468222</v>
      </c>
    </row>
    <row r="12" spans="1:13" s="37" customFormat="1" ht="12.75">
      <c r="A12" s="39"/>
      <c r="B12" s="39"/>
      <c r="C12" s="39"/>
      <c r="D12" s="39"/>
      <c r="E12" s="39"/>
      <c r="F12" s="39"/>
      <c r="G12" s="44"/>
      <c r="H12" s="44"/>
      <c r="I12" s="39"/>
      <c r="J12" s="39"/>
      <c r="K12" s="39"/>
      <c r="L12" s="53"/>
      <c r="M12" s="53"/>
    </row>
    <row r="13" spans="1:13" s="37" customFormat="1" ht="12.75">
      <c r="A13" s="36" t="s">
        <v>9</v>
      </c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53"/>
      <c r="M13" s="53"/>
    </row>
    <row r="14" spans="1:13" s="37" customFormat="1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53"/>
      <c r="M14" s="53"/>
    </row>
    <row r="15" spans="1:13" s="37" customFormat="1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53"/>
      <c r="M15" s="53"/>
    </row>
    <row r="16" spans="1:13" s="37" customFormat="1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53"/>
      <c r="M16" s="53"/>
    </row>
    <row r="17" spans="1:13" s="37" customFormat="1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53"/>
      <c r="M17" s="53"/>
    </row>
    <row r="18" spans="1:13" s="37" customFormat="1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53"/>
      <c r="M18" s="53"/>
    </row>
    <row r="19" spans="1:13" s="37" customFormat="1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53"/>
      <c r="M19" s="53"/>
    </row>
  </sheetData>
  <sheetProtection/>
  <mergeCells count="3">
    <mergeCell ref="F1:I1"/>
    <mergeCell ref="F2:I2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1" bestFit="1" customWidth="1"/>
    <col min="2" max="10" width="6.7109375" style="1" customWidth="1"/>
    <col min="11" max="11" width="9.140625" style="53" customWidth="1"/>
  </cols>
  <sheetData>
    <row r="1" spans="1:16" ht="20.25">
      <c r="A1" s="72" t="s">
        <v>17</v>
      </c>
      <c r="B1" s="6"/>
      <c r="C1" s="6"/>
      <c r="D1"/>
      <c r="E1"/>
      <c r="F1" s="134" t="s">
        <v>172</v>
      </c>
      <c r="G1" s="134"/>
      <c r="H1" s="134"/>
      <c r="I1" s="135"/>
      <c r="J1" s="71">
        <v>45</v>
      </c>
      <c r="L1" s="57">
        <f>(J1+J2)/2-J3</f>
        <v>20</v>
      </c>
      <c r="M1" s="58">
        <f>(J1-J2)/LN((J1-J3)/(J2-J3))</f>
        <v>19.576151889712175</v>
      </c>
      <c r="N1" s="58">
        <f>(J2-J3)/(J1-J3)</f>
        <v>0.6</v>
      </c>
      <c r="O1" s="59"/>
      <c r="P1" s="59"/>
    </row>
    <row r="2" spans="1:16" ht="20.25">
      <c r="A2" s="9"/>
      <c r="B2" s="6"/>
      <c r="C2" s="6"/>
      <c r="D2"/>
      <c r="E2"/>
      <c r="F2" s="134" t="s">
        <v>171</v>
      </c>
      <c r="G2" s="134"/>
      <c r="H2" s="134"/>
      <c r="I2" s="135"/>
      <c r="J2" s="71">
        <v>35</v>
      </c>
      <c r="L2" s="60">
        <f>IF(N1&gt;=0.7,(L1)/50,M1/50)</f>
        <v>0.3915230377942435</v>
      </c>
      <c r="M2" s="58"/>
      <c r="N2" s="59"/>
      <c r="O2" s="59"/>
      <c r="P2" s="59"/>
    </row>
    <row r="3" spans="1:16" ht="20.25">
      <c r="A3" s="10"/>
      <c r="B3" s="7"/>
      <c r="C3" s="7"/>
      <c r="D3"/>
      <c r="E3"/>
      <c r="F3" s="134" t="s">
        <v>173</v>
      </c>
      <c r="G3" s="134"/>
      <c r="H3" s="134"/>
      <c r="I3" s="135"/>
      <c r="J3" s="71">
        <v>20</v>
      </c>
      <c r="L3" s="58"/>
      <c r="M3" s="58"/>
      <c r="N3" s="59"/>
      <c r="O3" s="59"/>
      <c r="P3" s="59"/>
    </row>
    <row r="4" spans="9:10" ht="13.5" thickBot="1">
      <c r="I4" s="5"/>
      <c r="J4" s="5"/>
    </row>
    <row r="5" spans="1:11" s="34" customFormat="1" ht="94.5">
      <c r="A5" s="32" t="s">
        <v>2</v>
      </c>
      <c r="B5" s="77" t="s">
        <v>5</v>
      </c>
      <c r="C5" s="77" t="s">
        <v>1</v>
      </c>
      <c r="D5" s="77" t="s">
        <v>0</v>
      </c>
      <c r="E5" s="77" t="s">
        <v>115</v>
      </c>
      <c r="F5" s="77" t="s">
        <v>116</v>
      </c>
      <c r="G5" s="77" t="s">
        <v>4</v>
      </c>
      <c r="H5" s="77" t="s">
        <v>3</v>
      </c>
      <c r="I5" s="76" t="s">
        <v>163</v>
      </c>
      <c r="J5" s="77" t="s">
        <v>164</v>
      </c>
      <c r="K5" s="78" t="str">
        <f>CONCATENATE(J1,"/",J2,"/",J3," °C")</f>
        <v>45/35/20 °C</v>
      </c>
    </row>
    <row r="6" spans="1:11" s="37" customFormat="1" ht="12.75">
      <c r="A6" s="42" t="s">
        <v>24</v>
      </c>
      <c r="B6" s="86">
        <v>470</v>
      </c>
      <c r="C6" s="86">
        <v>700</v>
      </c>
      <c r="D6" s="86">
        <v>500</v>
      </c>
      <c r="E6" s="86">
        <v>470</v>
      </c>
      <c r="F6" s="86">
        <v>520</v>
      </c>
      <c r="G6" s="87">
        <v>5.5</v>
      </c>
      <c r="H6" s="87">
        <v>3.3</v>
      </c>
      <c r="I6" s="74">
        <v>1.227</v>
      </c>
      <c r="J6" s="86">
        <v>358</v>
      </c>
      <c r="K6" s="88">
        <f aca="true" t="shared" si="0" ref="K6:K13">J6*($L$2^I6)</f>
        <v>113.29122175491558</v>
      </c>
    </row>
    <row r="7" spans="1:11" s="37" customFormat="1" ht="12.75">
      <c r="A7" s="42" t="s">
        <v>25</v>
      </c>
      <c r="B7" s="86">
        <v>370</v>
      </c>
      <c r="C7" s="86">
        <v>912</v>
      </c>
      <c r="D7" s="86">
        <v>400</v>
      </c>
      <c r="E7" s="86">
        <v>370</v>
      </c>
      <c r="F7" s="86">
        <v>750</v>
      </c>
      <c r="G7" s="87">
        <v>6.8</v>
      </c>
      <c r="H7" s="87">
        <v>3.8</v>
      </c>
      <c r="I7" s="74">
        <v>1.249</v>
      </c>
      <c r="J7" s="86">
        <v>393</v>
      </c>
      <c r="K7" s="88">
        <f t="shared" si="0"/>
        <v>121.82781219599438</v>
      </c>
    </row>
    <row r="8" spans="1:11" s="37" customFormat="1" ht="12.75">
      <c r="A8" s="42" t="s">
        <v>26</v>
      </c>
      <c r="B8" s="86">
        <v>470</v>
      </c>
      <c r="C8" s="86">
        <v>912</v>
      </c>
      <c r="D8" s="86">
        <v>500</v>
      </c>
      <c r="E8" s="86">
        <v>470</v>
      </c>
      <c r="F8" s="86">
        <v>750</v>
      </c>
      <c r="G8" s="87">
        <v>7.8</v>
      </c>
      <c r="H8" s="87">
        <v>4.2</v>
      </c>
      <c r="I8" s="74">
        <v>1.244</v>
      </c>
      <c r="J8" s="86">
        <v>463</v>
      </c>
      <c r="K8" s="88">
        <f t="shared" si="0"/>
        <v>144.20193868541298</v>
      </c>
    </row>
    <row r="9" spans="1:11" s="37" customFormat="1" ht="12.75">
      <c r="A9" s="42" t="s">
        <v>27</v>
      </c>
      <c r="B9" s="86">
        <v>370</v>
      </c>
      <c r="C9" s="86">
        <v>1336</v>
      </c>
      <c r="D9" s="86">
        <v>400</v>
      </c>
      <c r="E9" s="86">
        <v>370</v>
      </c>
      <c r="F9" s="86">
        <v>1170</v>
      </c>
      <c r="G9" s="87">
        <v>11.4</v>
      </c>
      <c r="H9" s="87">
        <v>5.5</v>
      </c>
      <c r="I9" s="74">
        <v>1.237</v>
      </c>
      <c r="J9" s="86">
        <v>568</v>
      </c>
      <c r="K9" s="88">
        <f t="shared" si="0"/>
        <v>178.06933737514439</v>
      </c>
    </row>
    <row r="10" spans="1:11" s="37" customFormat="1" ht="12.75">
      <c r="A10" s="42" t="s">
        <v>28</v>
      </c>
      <c r="B10" s="86">
        <v>470</v>
      </c>
      <c r="C10" s="86">
        <v>1336</v>
      </c>
      <c r="D10" s="86">
        <v>500</v>
      </c>
      <c r="E10" s="86">
        <v>470</v>
      </c>
      <c r="F10" s="86">
        <v>1170</v>
      </c>
      <c r="G10" s="87">
        <v>13.2</v>
      </c>
      <c r="H10" s="87">
        <v>6.2</v>
      </c>
      <c r="I10" s="74">
        <v>1.232</v>
      </c>
      <c r="J10" s="86">
        <v>668</v>
      </c>
      <c r="K10" s="88">
        <f t="shared" si="0"/>
        <v>210.40375331947445</v>
      </c>
    </row>
    <row r="11" spans="1:11" s="37" customFormat="1" ht="12.75">
      <c r="A11" s="42" t="s">
        <v>29</v>
      </c>
      <c r="B11" s="86">
        <v>470</v>
      </c>
      <c r="C11" s="86">
        <v>1548</v>
      </c>
      <c r="D11" s="86">
        <v>500</v>
      </c>
      <c r="E11" s="86">
        <v>470</v>
      </c>
      <c r="F11" s="86">
        <v>1320</v>
      </c>
      <c r="G11" s="87">
        <v>15.3</v>
      </c>
      <c r="H11" s="87">
        <v>7.1</v>
      </c>
      <c r="I11" s="74">
        <v>1.24</v>
      </c>
      <c r="J11" s="86">
        <v>780</v>
      </c>
      <c r="K11" s="88">
        <f t="shared" si="0"/>
        <v>243.84490268689055</v>
      </c>
    </row>
    <row r="12" spans="1:11" s="37" customFormat="1" ht="12.75">
      <c r="A12" s="42" t="s">
        <v>30</v>
      </c>
      <c r="B12" s="86">
        <v>570</v>
      </c>
      <c r="C12" s="86">
        <v>1760</v>
      </c>
      <c r="D12" s="86">
        <v>600</v>
      </c>
      <c r="E12" s="86">
        <v>570</v>
      </c>
      <c r="F12" s="86">
        <v>1600</v>
      </c>
      <c r="G12" s="87">
        <v>19.4</v>
      </c>
      <c r="H12" s="87">
        <v>8.9</v>
      </c>
      <c r="I12" s="74">
        <v>1.23</v>
      </c>
      <c r="J12" s="86">
        <v>1015</v>
      </c>
      <c r="K12" s="88">
        <f t="shared" si="0"/>
        <v>320.30044933001267</v>
      </c>
    </row>
    <row r="13" spans="1:11" s="37" customFormat="1" ht="13.5" thickBot="1">
      <c r="A13" s="43" t="s">
        <v>31</v>
      </c>
      <c r="B13" s="89">
        <v>570</v>
      </c>
      <c r="C13" s="89">
        <v>1972</v>
      </c>
      <c r="D13" s="89">
        <v>600</v>
      </c>
      <c r="E13" s="89">
        <v>570</v>
      </c>
      <c r="F13" s="89">
        <v>1790</v>
      </c>
      <c r="G13" s="90">
        <v>21.5</v>
      </c>
      <c r="H13" s="90">
        <v>10</v>
      </c>
      <c r="I13" s="75">
        <v>1.24</v>
      </c>
      <c r="J13" s="89">
        <v>1137</v>
      </c>
      <c r="K13" s="91">
        <f t="shared" si="0"/>
        <v>355.4508389166597</v>
      </c>
    </row>
    <row r="14" spans="1:11" s="37" customFormat="1" ht="12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53"/>
    </row>
    <row r="15" spans="1:11" s="37" customFormat="1" ht="12.75">
      <c r="A15" s="36" t="s">
        <v>9</v>
      </c>
      <c r="B15" s="38"/>
      <c r="C15" s="38"/>
      <c r="D15" s="39"/>
      <c r="E15" s="39"/>
      <c r="F15" s="39"/>
      <c r="G15" s="39"/>
      <c r="H15" s="39"/>
      <c r="I15" s="40"/>
      <c r="J15" s="40"/>
      <c r="K15" s="53"/>
    </row>
    <row r="16" spans="1:11" s="37" customFormat="1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53"/>
    </row>
    <row r="17" spans="1:11" s="37" customFormat="1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53"/>
    </row>
    <row r="18" spans="1:11" s="37" customFormat="1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53"/>
    </row>
    <row r="19" spans="1:11" s="37" customFormat="1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53"/>
    </row>
    <row r="20" spans="1:11" s="37" customFormat="1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53"/>
    </row>
    <row r="21" spans="1:11" s="37" customFormat="1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53"/>
    </row>
  </sheetData>
  <sheetProtection/>
  <mergeCells count="3">
    <mergeCell ref="F1:I1"/>
    <mergeCell ref="F2:I2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2" customWidth="1"/>
    <col min="2" max="3" width="6.7109375" style="2" customWidth="1"/>
    <col min="4" max="9" width="6.7109375" style="0" customWidth="1"/>
    <col min="10" max="10" width="9.140625" style="52" customWidth="1"/>
  </cols>
  <sheetData>
    <row r="1" spans="1:16" s="8" customFormat="1" ht="20.25">
      <c r="A1" s="72" t="s">
        <v>16</v>
      </c>
      <c r="B1" s="6"/>
      <c r="C1" s="6"/>
      <c r="F1" s="134" t="s">
        <v>172</v>
      </c>
      <c r="G1" s="134"/>
      <c r="H1" s="134"/>
      <c r="I1" s="135"/>
      <c r="J1" s="71">
        <v>45</v>
      </c>
      <c r="L1" s="57">
        <f>(J1+J2)/2-J3</f>
        <v>20</v>
      </c>
      <c r="M1" s="58">
        <f>(J1-J2)/LN((J1-J3)/(J2-J3))</f>
        <v>19.576151889712175</v>
      </c>
      <c r="N1" s="58">
        <f>(J2-J3)/(J1-J3)</f>
        <v>0.6</v>
      </c>
      <c r="O1" s="59"/>
      <c r="P1" s="59"/>
    </row>
    <row r="2" spans="1:16" s="8" customFormat="1" ht="20.25">
      <c r="A2" s="9"/>
      <c r="B2" s="6"/>
      <c r="C2" s="6"/>
      <c r="F2" s="134" t="s">
        <v>171</v>
      </c>
      <c r="G2" s="134"/>
      <c r="H2" s="134"/>
      <c r="I2" s="135"/>
      <c r="J2" s="71">
        <v>35</v>
      </c>
      <c r="L2" s="60">
        <f>IF(N1&gt;=0.7,(L1)/50,M1/50)</f>
        <v>0.3915230377942435</v>
      </c>
      <c r="M2" s="58"/>
      <c r="N2" s="59"/>
      <c r="O2" s="59"/>
      <c r="P2" s="59"/>
    </row>
    <row r="3" spans="1:16" ht="20.25">
      <c r="A3" s="10"/>
      <c r="B3" s="7"/>
      <c r="C3" s="7"/>
      <c r="F3" s="134" t="s">
        <v>173</v>
      </c>
      <c r="G3" s="134"/>
      <c r="H3" s="134"/>
      <c r="I3" s="135"/>
      <c r="J3" s="71">
        <v>20</v>
      </c>
      <c r="L3" s="58"/>
      <c r="M3" s="58"/>
      <c r="N3" s="59"/>
      <c r="O3" s="59"/>
      <c r="P3" s="59"/>
    </row>
    <row r="4" ht="13.5" thickBot="1"/>
    <row r="5" spans="1:10" s="46" customFormat="1" ht="94.5">
      <c r="A5" s="32" t="s">
        <v>2</v>
      </c>
      <c r="B5" s="77" t="s">
        <v>6</v>
      </c>
      <c r="C5" s="77" t="s">
        <v>1</v>
      </c>
      <c r="D5" s="77" t="s">
        <v>0</v>
      </c>
      <c r="E5" s="77" t="s">
        <v>115</v>
      </c>
      <c r="F5" s="77" t="s">
        <v>116</v>
      </c>
      <c r="G5" s="77" t="s">
        <v>4</v>
      </c>
      <c r="H5" s="66" t="s">
        <v>163</v>
      </c>
      <c r="I5" s="77" t="s">
        <v>164</v>
      </c>
      <c r="J5" s="78" t="str">
        <f>CONCATENATE(J1,"/",J2,"/",J3," °C")</f>
        <v>45/35/20 °C</v>
      </c>
    </row>
    <row r="6" spans="1:10" s="37" customFormat="1" ht="12.75">
      <c r="A6" s="92" t="s">
        <v>88</v>
      </c>
      <c r="B6" s="95">
        <v>450</v>
      </c>
      <c r="C6" s="95">
        <v>849</v>
      </c>
      <c r="D6" s="95">
        <v>500</v>
      </c>
      <c r="E6" s="95">
        <v>295</v>
      </c>
      <c r="F6" s="95">
        <v>742</v>
      </c>
      <c r="G6" s="87">
        <v>8</v>
      </c>
      <c r="H6" s="74">
        <v>1.299</v>
      </c>
      <c r="I6" s="95">
        <v>386</v>
      </c>
      <c r="J6" s="88">
        <f aca="true" t="shared" si="0" ref="J6:J14">I6*($L$2^H6)</f>
        <v>114.17711509657043</v>
      </c>
    </row>
    <row r="7" spans="1:10" s="37" customFormat="1" ht="12.75">
      <c r="A7" s="92" t="s">
        <v>32</v>
      </c>
      <c r="B7" s="95">
        <v>450</v>
      </c>
      <c r="C7" s="95">
        <v>1220</v>
      </c>
      <c r="D7" s="95">
        <v>500</v>
      </c>
      <c r="E7" s="95">
        <v>295</v>
      </c>
      <c r="F7" s="95">
        <v>1113</v>
      </c>
      <c r="G7" s="87">
        <v>11.5</v>
      </c>
      <c r="H7" s="74">
        <v>1.226</v>
      </c>
      <c r="I7" s="95">
        <v>549</v>
      </c>
      <c r="J7" s="88">
        <f t="shared" si="0"/>
        <v>173.89729271283767</v>
      </c>
    </row>
    <row r="8" spans="1:10" s="37" customFormat="1" ht="12.75">
      <c r="A8" s="92" t="s">
        <v>33</v>
      </c>
      <c r="B8" s="95">
        <v>450</v>
      </c>
      <c r="C8" s="95">
        <v>1750</v>
      </c>
      <c r="D8" s="95">
        <v>500</v>
      </c>
      <c r="E8" s="95">
        <v>295</v>
      </c>
      <c r="F8" s="95">
        <v>1643</v>
      </c>
      <c r="G8" s="87">
        <v>16.5</v>
      </c>
      <c r="H8" s="74">
        <v>1.215</v>
      </c>
      <c r="I8" s="95">
        <v>778</v>
      </c>
      <c r="J8" s="88">
        <f t="shared" si="0"/>
        <v>248.98876026873236</v>
      </c>
    </row>
    <row r="9" spans="1:10" s="37" customFormat="1" ht="12.75">
      <c r="A9" s="93" t="s">
        <v>89</v>
      </c>
      <c r="B9" s="96">
        <v>550</v>
      </c>
      <c r="C9" s="96">
        <v>1220</v>
      </c>
      <c r="D9" s="96">
        <v>600</v>
      </c>
      <c r="E9" s="96">
        <v>395</v>
      </c>
      <c r="F9" s="96">
        <v>1113</v>
      </c>
      <c r="G9" s="97">
        <v>19.17</v>
      </c>
      <c r="H9" s="73">
        <v>1.22</v>
      </c>
      <c r="I9" s="96">
        <v>659</v>
      </c>
      <c r="J9" s="102">
        <f t="shared" si="0"/>
        <v>209.91783907985754</v>
      </c>
    </row>
    <row r="10" spans="1:10" s="37" customFormat="1" ht="12.75">
      <c r="A10" s="93" t="s">
        <v>90</v>
      </c>
      <c r="B10" s="96">
        <v>550</v>
      </c>
      <c r="C10" s="96">
        <v>1485</v>
      </c>
      <c r="D10" s="96">
        <v>600</v>
      </c>
      <c r="E10" s="96">
        <v>395</v>
      </c>
      <c r="F10" s="96">
        <v>1378</v>
      </c>
      <c r="G10" s="97">
        <v>19.83</v>
      </c>
      <c r="H10" s="73">
        <v>1.23</v>
      </c>
      <c r="I10" s="96">
        <v>791</v>
      </c>
      <c r="J10" s="102">
        <f t="shared" si="0"/>
        <v>249.61345361580297</v>
      </c>
    </row>
    <row r="11" spans="1:10" s="37" customFormat="1" ht="12.75">
      <c r="A11" s="92" t="s">
        <v>91</v>
      </c>
      <c r="B11" s="95">
        <v>550</v>
      </c>
      <c r="C11" s="95">
        <v>1750</v>
      </c>
      <c r="D11" s="95">
        <v>600</v>
      </c>
      <c r="E11" s="95">
        <v>395</v>
      </c>
      <c r="F11" s="95">
        <v>1643</v>
      </c>
      <c r="G11" s="87">
        <v>19.3</v>
      </c>
      <c r="H11" s="74">
        <v>1.265</v>
      </c>
      <c r="I11" s="95">
        <v>923</v>
      </c>
      <c r="J11" s="88">
        <f t="shared" si="0"/>
        <v>281.8640662845616</v>
      </c>
    </row>
    <row r="12" spans="1:10" s="37" customFormat="1" ht="12.75">
      <c r="A12" s="93" t="s">
        <v>92</v>
      </c>
      <c r="B12" s="96">
        <v>700</v>
      </c>
      <c r="C12" s="96">
        <v>1220</v>
      </c>
      <c r="D12" s="96">
        <v>750</v>
      </c>
      <c r="E12" s="96">
        <v>545</v>
      </c>
      <c r="F12" s="96">
        <v>1113</v>
      </c>
      <c r="G12" s="97">
        <v>16</v>
      </c>
      <c r="H12" s="73">
        <v>1.23</v>
      </c>
      <c r="I12" s="96">
        <v>824</v>
      </c>
      <c r="J12" s="102">
        <f t="shared" si="0"/>
        <v>260.0271628058428</v>
      </c>
    </row>
    <row r="13" spans="1:10" s="37" customFormat="1" ht="12.75">
      <c r="A13" s="93" t="s">
        <v>93</v>
      </c>
      <c r="B13" s="96">
        <v>700</v>
      </c>
      <c r="C13" s="96">
        <v>1485</v>
      </c>
      <c r="D13" s="96">
        <v>750</v>
      </c>
      <c r="E13" s="96">
        <v>545</v>
      </c>
      <c r="F13" s="96">
        <v>1378</v>
      </c>
      <c r="G13" s="97">
        <v>18.67</v>
      </c>
      <c r="H13" s="73">
        <v>1.225</v>
      </c>
      <c r="I13" s="96">
        <v>1187</v>
      </c>
      <c r="J13" s="102">
        <f t="shared" si="0"/>
        <v>376.3383166628865</v>
      </c>
    </row>
    <row r="14" spans="1:10" s="37" customFormat="1" ht="13.5" thickBot="1">
      <c r="A14" s="94" t="s">
        <v>34</v>
      </c>
      <c r="B14" s="99">
        <v>700</v>
      </c>
      <c r="C14" s="99">
        <v>1750</v>
      </c>
      <c r="D14" s="99">
        <v>750</v>
      </c>
      <c r="E14" s="99">
        <v>545</v>
      </c>
      <c r="F14" s="99">
        <v>1643</v>
      </c>
      <c r="G14" s="100">
        <v>21.6</v>
      </c>
      <c r="H14" s="103">
        <v>1.239</v>
      </c>
      <c r="I14" s="99">
        <v>1385</v>
      </c>
      <c r="J14" s="104">
        <f t="shared" si="0"/>
        <v>433.3872145485756</v>
      </c>
    </row>
    <row r="15" spans="1:10" s="37" customFormat="1" ht="12.75">
      <c r="A15" s="47"/>
      <c r="B15" s="47"/>
      <c r="C15" s="47"/>
      <c r="J15" s="52"/>
    </row>
    <row r="16" spans="1:10" s="37" customFormat="1" ht="12.75">
      <c r="A16" s="36" t="s">
        <v>9</v>
      </c>
      <c r="B16" s="38"/>
      <c r="C16" s="38"/>
      <c r="J16" s="52"/>
    </row>
    <row r="17" spans="1:4" ht="12.75">
      <c r="A17" s="18"/>
      <c r="B17" s="18"/>
      <c r="C17" s="18"/>
      <c r="D17" s="4"/>
    </row>
  </sheetData>
  <sheetProtection/>
  <mergeCells count="3">
    <mergeCell ref="F1:I1"/>
    <mergeCell ref="F2:I2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A5" sqref="A5:I16"/>
    </sheetView>
  </sheetViews>
  <sheetFormatPr defaultColWidth="9.140625" defaultRowHeight="12.75"/>
  <cols>
    <col min="1" max="1" width="14.28125" style="1" customWidth="1"/>
    <col min="2" max="10" width="6.7109375" style="1" customWidth="1"/>
    <col min="11" max="11" width="10.140625" style="50" customWidth="1"/>
    <col min="12" max="13" width="9.140625" style="53" customWidth="1"/>
  </cols>
  <sheetData>
    <row r="1" spans="1:16" ht="20.25">
      <c r="A1" s="72" t="s">
        <v>15</v>
      </c>
      <c r="B1" s="6"/>
      <c r="C1" s="6"/>
      <c r="D1"/>
      <c r="E1"/>
      <c r="F1" s="134" t="s">
        <v>172</v>
      </c>
      <c r="G1" s="134"/>
      <c r="H1" s="134"/>
      <c r="I1" s="135"/>
      <c r="J1" s="71">
        <v>45</v>
      </c>
      <c r="L1" s="57">
        <f>(J1+J2)/2-J3</f>
        <v>20</v>
      </c>
      <c r="M1" s="58">
        <f>(J1-J2)/LN((J1-J3)/(J2-J3))</f>
        <v>19.576151889712175</v>
      </c>
      <c r="N1" s="58">
        <f>(J2-J3)/(J1-J3)</f>
        <v>0.6</v>
      </c>
      <c r="O1" s="59"/>
      <c r="P1" s="59"/>
    </row>
    <row r="2" spans="1:16" ht="20.25">
      <c r="A2" s="9"/>
      <c r="B2" s="6"/>
      <c r="C2" s="6"/>
      <c r="D2"/>
      <c r="E2"/>
      <c r="F2" s="134" t="s">
        <v>171</v>
      </c>
      <c r="G2" s="134"/>
      <c r="H2" s="134"/>
      <c r="I2" s="135"/>
      <c r="J2" s="71">
        <v>35</v>
      </c>
      <c r="L2" s="60">
        <f>IF(N1&gt;=0.7,(L1)/50,M1/50)</f>
        <v>0.3915230377942435</v>
      </c>
      <c r="M2" s="58"/>
      <c r="N2" s="59"/>
      <c r="O2" s="59"/>
      <c r="P2" s="59"/>
    </row>
    <row r="3" spans="1:16" ht="20.25">
      <c r="A3" s="10"/>
      <c r="B3" s="7"/>
      <c r="C3" s="7"/>
      <c r="D3"/>
      <c r="E3"/>
      <c r="F3" s="134" t="s">
        <v>173</v>
      </c>
      <c r="G3" s="134"/>
      <c r="H3" s="134"/>
      <c r="I3" s="135"/>
      <c r="J3" s="71">
        <v>20</v>
      </c>
      <c r="L3" s="58"/>
      <c r="M3" s="58"/>
      <c r="N3" s="59"/>
      <c r="O3" s="59"/>
      <c r="P3" s="59"/>
    </row>
    <row r="4" ht="13.5" thickBot="1"/>
    <row r="5" spans="1:9" s="34" customFormat="1" ht="70.5">
      <c r="A5" s="32" t="s">
        <v>2</v>
      </c>
      <c r="B5" s="77" t="s">
        <v>6</v>
      </c>
      <c r="C5" s="77" t="s">
        <v>1</v>
      </c>
      <c r="D5" s="77" t="s">
        <v>0</v>
      </c>
      <c r="E5" s="77" t="s">
        <v>4</v>
      </c>
      <c r="F5" s="77" t="s">
        <v>3</v>
      </c>
      <c r="G5" s="66" t="s">
        <v>163</v>
      </c>
      <c r="H5" s="77" t="s">
        <v>164</v>
      </c>
      <c r="I5" s="78" t="str">
        <f>CONCATENATE(J1,"/",J2,"/",J3," °C")</f>
        <v>45/35/20 °C</v>
      </c>
    </row>
    <row r="6" spans="1:9" s="37" customFormat="1" ht="12.75">
      <c r="A6" s="42" t="s">
        <v>152</v>
      </c>
      <c r="B6" s="86">
        <v>455</v>
      </c>
      <c r="C6" s="86">
        <v>547</v>
      </c>
      <c r="D6" s="86">
        <v>500</v>
      </c>
      <c r="E6" s="87">
        <v>4.1</v>
      </c>
      <c r="F6" s="87">
        <v>2.6</v>
      </c>
      <c r="G6" s="74">
        <v>1.209</v>
      </c>
      <c r="H6" s="86">
        <v>257</v>
      </c>
      <c r="I6" s="88">
        <f aca="true" t="shared" si="0" ref="I6:I16">H6*($L$2^G6)</f>
        <v>82.71356227217598</v>
      </c>
    </row>
    <row r="7" spans="1:9" s="37" customFormat="1" ht="12.75">
      <c r="A7" s="42" t="s">
        <v>153</v>
      </c>
      <c r="B7" s="86">
        <v>455</v>
      </c>
      <c r="C7" s="86">
        <v>862</v>
      </c>
      <c r="D7" s="86">
        <v>500</v>
      </c>
      <c r="E7" s="87">
        <v>6.2</v>
      </c>
      <c r="F7" s="87">
        <v>3.9</v>
      </c>
      <c r="G7" s="74">
        <v>1.254</v>
      </c>
      <c r="H7" s="86">
        <v>417</v>
      </c>
      <c r="I7" s="88">
        <f t="shared" si="0"/>
        <v>128.66301861864713</v>
      </c>
    </row>
    <row r="8" spans="1:9" s="37" customFormat="1" ht="12.75">
      <c r="A8" s="42" t="s">
        <v>154</v>
      </c>
      <c r="B8" s="86">
        <v>455</v>
      </c>
      <c r="C8" s="86">
        <v>1222</v>
      </c>
      <c r="D8" s="86">
        <v>500</v>
      </c>
      <c r="E8" s="87">
        <v>8.8</v>
      </c>
      <c r="F8" s="87">
        <v>5.5</v>
      </c>
      <c r="G8" s="74">
        <v>1.267</v>
      </c>
      <c r="H8" s="86">
        <v>576</v>
      </c>
      <c r="I8" s="88">
        <f t="shared" si="0"/>
        <v>175.5682620133423</v>
      </c>
    </row>
    <row r="9" spans="1:9" s="37" customFormat="1" ht="12.75">
      <c r="A9" s="42" t="s">
        <v>155</v>
      </c>
      <c r="B9" s="86">
        <v>555</v>
      </c>
      <c r="C9" s="86">
        <v>1222</v>
      </c>
      <c r="D9" s="86">
        <v>600</v>
      </c>
      <c r="E9" s="87">
        <v>16.67</v>
      </c>
      <c r="F9" s="87">
        <v>6.3</v>
      </c>
      <c r="G9" s="74">
        <v>1.28</v>
      </c>
      <c r="H9" s="86">
        <v>676</v>
      </c>
      <c r="I9" s="88">
        <f t="shared" si="0"/>
        <v>203.5523251763787</v>
      </c>
    </row>
    <row r="10" spans="1:9" s="37" customFormat="1" ht="12.75">
      <c r="A10" s="42" t="s">
        <v>156</v>
      </c>
      <c r="B10" s="86">
        <v>705</v>
      </c>
      <c r="C10" s="86">
        <v>1222</v>
      </c>
      <c r="D10" s="86">
        <v>750</v>
      </c>
      <c r="E10" s="87">
        <v>15.87</v>
      </c>
      <c r="F10" s="87">
        <v>7.4</v>
      </c>
      <c r="G10" s="74">
        <v>1.292</v>
      </c>
      <c r="H10" s="86">
        <v>826</v>
      </c>
      <c r="I10" s="88">
        <f t="shared" si="0"/>
        <v>245.93622748022315</v>
      </c>
    </row>
    <row r="11" spans="1:9" s="37" customFormat="1" ht="12.75">
      <c r="A11" s="42" t="s">
        <v>157</v>
      </c>
      <c r="B11" s="86">
        <v>455</v>
      </c>
      <c r="C11" s="86">
        <v>1537</v>
      </c>
      <c r="D11" s="86">
        <v>500</v>
      </c>
      <c r="E11" s="87">
        <v>21.8</v>
      </c>
      <c r="F11" s="87">
        <v>6.8</v>
      </c>
      <c r="G11" s="74">
        <v>1.279</v>
      </c>
      <c r="H11" s="86">
        <v>718</v>
      </c>
      <c r="I11" s="88">
        <f t="shared" si="0"/>
        <v>216.4018945813145</v>
      </c>
    </row>
    <row r="12" spans="1:9" s="37" customFormat="1" ht="12.75">
      <c r="A12" s="42" t="s">
        <v>158</v>
      </c>
      <c r="B12" s="86">
        <v>555</v>
      </c>
      <c r="C12" s="86">
        <v>1537</v>
      </c>
      <c r="D12" s="86">
        <v>600</v>
      </c>
      <c r="E12" s="87">
        <v>12.7</v>
      </c>
      <c r="F12" s="87">
        <v>6.2</v>
      </c>
      <c r="G12" s="74">
        <v>1.288</v>
      </c>
      <c r="H12" s="86">
        <v>842</v>
      </c>
      <c r="I12" s="88">
        <f t="shared" si="0"/>
        <v>251.64222806566085</v>
      </c>
    </row>
    <row r="13" spans="1:9" s="37" customFormat="1" ht="12.75">
      <c r="A13" s="42" t="s">
        <v>159</v>
      </c>
      <c r="B13" s="86">
        <v>705</v>
      </c>
      <c r="C13" s="86">
        <v>1537</v>
      </c>
      <c r="D13" s="86">
        <v>750</v>
      </c>
      <c r="E13" s="87">
        <v>15.3</v>
      </c>
      <c r="F13" s="87">
        <v>7.4</v>
      </c>
      <c r="G13" s="74">
        <v>1.297</v>
      </c>
      <c r="H13" s="86">
        <v>1030</v>
      </c>
      <c r="I13" s="88">
        <f t="shared" si="0"/>
        <v>305.2414239841545</v>
      </c>
    </row>
    <row r="14" spans="1:9" s="37" customFormat="1" ht="12.75">
      <c r="A14" s="42" t="s">
        <v>160</v>
      </c>
      <c r="B14" s="86">
        <v>455</v>
      </c>
      <c r="C14" s="86">
        <v>1807</v>
      </c>
      <c r="D14" s="86">
        <v>500</v>
      </c>
      <c r="E14" s="87">
        <v>13.1</v>
      </c>
      <c r="F14" s="87">
        <v>8.1</v>
      </c>
      <c r="G14" s="74">
        <v>1.291</v>
      </c>
      <c r="H14" s="86">
        <v>866</v>
      </c>
      <c r="I14" s="88">
        <f t="shared" si="0"/>
        <v>258.08787053389426</v>
      </c>
    </row>
    <row r="15" spans="1:9" s="37" customFormat="1" ht="12.75">
      <c r="A15" s="42" t="s">
        <v>161</v>
      </c>
      <c r="B15" s="86">
        <v>555</v>
      </c>
      <c r="C15" s="86">
        <v>1807</v>
      </c>
      <c r="D15" s="86">
        <v>600</v>
      </c>
      <c r="E15" s="87">
        <v>14.9</v>
      </c>
      <c r="F15" s="87">
        <v>9.2</v>
      </c>
      <c r="G15" s="74">
        <v>1.296</v>
      </c>
      <c r="H15" s="86">
        <v>1014</v>
      </c>
      <c r="I15" s="88">
        <f t="shared" si="0"/>
        <v>300.7817237403664</v>
      </c>
    </row>
    <row r="16" spans="1:9" s="37" customFormat="1" ht="13.5" thickBot="1">
      <c r="A16" s="43" t="s">
        <v>162</v>
      </c>
      <c r="B16" s="89">
        <v>705</v>
      </c>
      <c r="C16" s="89">
        <v>1807</v>
      </c>
      <c r="D16" s="89">
        <v>750</v>
      </c>
      <c r="E16" s="90">
        <v>17.6</v>
      </c>
      <c r="F16" s="90">
        <v>10.9</v>
      </c>
      <c r="G16" s="75">
        <v>1.302</v>
      </c>
      <c r="H16" s="89">
        <v>1237</v>
      </c>
      <c r="I16" s="91">
        <f t="shared" si="0"/>
        <v>364.87132387842996</v>
      </c>
    </row>
    <row r="17" spans="1:13" s="37" customFormat="1" ht="12.75">
      <c r="A17" s="39"/>
      <c r="B17" s="39"/>
      <c r="C17" s="39"/>
      <c r="D17" s="39"/>
      <c r="E17" s="39"/>
      <c r="F17" s="39"/>
      <c r="G17" s="44"/>
      <c r="H17" s="44"/>
      <c r="I17" s="44"/>
      <c r="J17" s="51"/>
      <c r="L17" s="53"/>
      <c r="M17" s="53"/>
    </row>
    <row r="18" spans="1:13" s="37" customFormat="1" ht="12.75">
      <c r="A18" s="41" t="s">
        <v>8</v>
      </c>
      <c r="B18" s="41"/>
      <c r="C18" s="41"/>
      <c r="D18" s="39"/>
      <c r="E18" s="39"/>
      <c r="F18" s="39"/>
      <c r="G18" s="39"/>
      <c r="H18" s="39"/>
      <c r="I18" s="39"/>
      <c r="J18" s="51"/>
      <c r="L18" s="53"/>
      <c r="M18" s="53"/>
    </row>
    <row r="19" spans="1:13" s="37" customFormat="1" ht="13.5" thickBot="1">
      <c r="A19" s="45"/>
      <c r="B19" s="45"/>
      <c r="C19" s="45"/>
      <c r="D19" s="39"/>
      <c r="E19" s="39"/>
      <c r="F19" s="39"/>
      <c r="G19" s="39"/>
      <c r="H19" s="39"/>
      <c r="I19" s="39"/>
      <c r="J19" s="51"/>
      <c r="L19" s="53"/>
      <c r="M19" s="53"/>
    </row>
    <row r="20" spans="1:11" s="46" customFormat="1" ht="70.5">
      <c r="A20" s="32" t="s">
        <v>2</v>
      </c>
      <c r="B20" s="77" t="s">
        <v>6</v>
      </c>
      <c r="C20" s="77" t="s">
        <v>1</v>
      </c>
      <c r="D20" s="77" t="s">
        <v>0</v>
      </c>
      <c r="E20" s="77" t="s">
        <v>4</v>
      </c>
      <c r="F20" s="77" t="s">
        <v>3</v>
      </c>
      <c r="G20" s="66" t="s">
        <v>163</v>
      </c>
      <c r="H20" s="77" t="s">
        <v>164</v>
      </c>
      <c r="I20" s="78" t="str">
        <f>CONCATENATE(J1,"/",J2,"/",J3," °C")</f>
        <v>45/35/20 °C</v>
      </c>
      <c r="K20" s="54"/>
    </row>
    <row r="21" spans="1:11" s="37" customFormat="1" ht="12.75">
      <c r="A21" s="108" t="s">
        <v>35</v>
      </c>
      <c r="B21" s="106">
        <v>50</v>
      </c>
      <c r="C21" s="106">
        <v>547</v>
      </c>
      <c r="D21" s="106">
        <v>500</v>
      </c>
      <c r="E21" s="107">
        <v>4.1</v>
      </c>
      <c r="F21" s="107">
        <v>2.6</v>
      </c>
      <c r="G21" s="73">
        <v>1.226</v>
      </c>
      <c r="H21" s="98">
        <v>266</v>
      </c>
      <c r="I21" s="102">
        <f aca="true" t="shared" si="1" ref="I21:I31">H21*($L$2^G21)</f>
        <v>84.25624747106525</v>
      </c>
      <c r="K21" s="53"/>
    </row>
    <row r="22" spans="1:11" s="37" customFormat="1" ht="12.75">
      <c r="A22" s="42" t="s">
        <v>36</v>
      </c>
      <c r="B22" s="86">
        <v>50</v>
      </c>
      <c r="C22" s="86">
        <v>862</v>
      </c>
      <c r="D22" s="86">
        <v>500</v>
      </c>
      <c r="E22" s="87">
        <v>6.2</v>
      </c>
      <c r="F22" s="87">
        <v>3.9</v>
      </c>
      <c r="G22" s="74">
        <v>1.234</v>
      </c>
      <c r="H22" s="86">
        <v>397</v>
      </c>
      <c r="I22" s="88">
        <f t="shared" si="1"/>
        <v>124.8110514107115</v>
      </c>
      <c r="K22" s="53"/>
    </row>
    <row r="23" spans="1:11" s="37" customFormat="1" ht="12.75">
      <c r="A23" s="42" t="s">
        <v>37</v>
      </c>
      <c r="B23" s="86">
        <v>50</v>
      </c>
      <c r="C23" s="86">
        <v>1222</v>
      </c>
      <c r="D23" s="86">
        <v>500</v>
      </c>
      <c r="E23" s="87">
        <v>8.8</v>
      </c>
      <c r="F23" s="87">
        <v>5.5</v>
      </c>
      <c r="G23" s="74">
        <v>1.244</v>
      </c>
      <c r="H23" s="86">
        <v>552</v>
      </c>
      <c r="I23" s="88">
        <f t="shared" si="1"/>
        <v>171.92110184524398</v>
      </c>
      <c r="K23" s="53"/>
    </row>
    <row r="24" spans="1:11" s="37" customFormat="1" ht="12.75">
      <c r="A24" s="42" t="s">
        <v>38</v>
      </c>
      <c r="B24" s="86">
        <v>50</v>
      </c>
      <c r="C24" s="86">
        <v>1222</v>
      </c>
      <c r="D24" s="86">
        <v>600</v>
      </c>
      <c r="E24" s="87">
        <v>16.67</v>
      </c>
      <c r="F24" s="87">
        <v>6.1</v>
      </c>
      <c r="G24" s="74">
        <v>1.241</v>
      </c>
      <c r="H24" s="86">
        <v>676</v>
      </c>
      <c r="I24" s="88">
        <f t="shared" si="1"/>
        <v>211.13417332097725</v>
      </c>
      <c r="K24" s="53"/>
    </row>
    <row r="25" spans="1:11" s="37" customFormat="1" ht="12.75">
      <c r="A25" s="108" t="s">
        <v>39</v>
      </c>
      <c r="B25" s="106">
        <v>50</v>
      </c>
      <c r="C25" s="106">
        <v>1222</v>
      </c>
      <c r="D25" s="106">
        <v>750</v>
      </c>
      <c r="E25" s="107">
        <v>15.87</v>
      </c>
      <c r="F25" s="107">
        <v>7.1</v>
      </c>
      <c r="G25" s="73">
        <v>1.239</v>
      </c>
      <c r="H25" s="98">
        <v>826</v>
      </c>
      <c r="I25" s="102">
        <f t="shared" si="1"/>
        <v>258.46775394738154</v>
      </c>
      <c r="K25" s="53"/>
    </row>
    <row r="26" spans="1:11" s="37" customFormat="1" ht="12.75">
      <c r="A26" s="42" t="s">
        <v>40</v>
      </c>
      <c r="B26" s="86">
        <v>50</v>
      </c>
      <c r="C26" s="86">
        <v>1537</v>
      </c>
      <c r="D26" s="86">
        <v>500</v>
      </c>
      <c r="E26" s="87">
        <v>21.8</v>
      </c>
      <c r="F26" s="87">
        <v>6.9</v>
      </c>
      <c r="G26" s="74">
        <v>1.252</v>
      </c>
      <c r="H26" s="86">
        <v>718</v>
      </c>
      <c r="I26" s="88">
        <f t="shared" si="1"/>
        <v>221.95074697398707</v>
      </c>
      <c r="K26" s="53"/>
    </row>
    <row r="27" spans="1:11" s="37" customFormat="1" ht="12.75">
      <c r="A27" s="42" t="s">
        <v>41</v>
      </c>
      <c r="B27" s="86">
        <v>50</v>
      </c>
      <c r="C27" s="86">
        <v>1537</v>
      </c>
      <c r="D27" s="86">
        <v>600</v>
      </c>
      <c r="E27" s="87">
        <v>12.7</v>
      </c>
      <c r="F27" s="87">
        <v>6.2</v>
      </c>
      <c r="G27" s="74">
        <v>1.246</v>
      </c>
      <c r="H27" s="86">
        <v>804</v>
      </c>
      <c r="I27" s="88">
        <f t="shared" si="1"/>
        <v>249.93764392050838</v>
      </c>
      <c r="K27" s="53"/>
    </row>
    <row r="28" spans="1:11" s="37" customFormat="1" ht="12.75">
      <c r="A28" s="108" t="s">
        <v>42</v>
      </c>
      <c r="B28" s="106">
        <v>50</v>
      </c>
      <c r="C28" s="106">
        <v>1537</v>
      </c>
      <c r="D28" s="106">
        <v>750</v>
      </c>
      <c r="E28" s="107">
        <v>15.3</v>
      </c>
      <c r="F28" s="107">
        <v>7.4</v>
      </c>
      <c r="G28" s="73">
        <v>1.239</v>
      </c>
      <c r="H28" s="98">
        <v>976</v>
      </c>
      <c r="I28" s="102">
        <f t="shared" si="1"/>
        <v>305.4049974002959</v>
      </c>
      <c r="K28" s="53"/>
    </row>
    <row r="29" spans="1:11" s="37" customFormat="1" ht="12.75">
      <c r="A29" s="42" t="s">
        <v>43</v>
      </c>
      <c r="B29" s="86">
        <v>50</v>
      </c>
      <c r="C29" s="86">
        <v>1807</v>
      </c>
      <c r="D29" s="86">
        <v>500</v>
      </c>
      <c r="E29" s="87">
        <v>13.1</v>
      </c>
      <c r="F29" s="87">
        <v>8.1</v>
      </c>
      <c r="G29" s="74">
        <v>1.26</v>
      </c>
      <c r="H29" s="86">
        <v>830</v>
      </c>
      <c r="I29" s="88">
        <f t="shared" si="1"/>
        <v>254.65506448605046</v>
      </c>
      <c r="K29" s="53"/>
    </row>
    <row r="30" spans="1:11" s="37" customFormat="1" ht="12.75">
      <c r="A30" s="42" t="s">
        <v>44</v>
      </c>
      <c r="B30" s="86">
        <v>50</v>
      </c>
      <c r="C30" s="86">
        <v>1807</v>
      </c>
      <c r="D30" s="86">
        <v>600</v>
      </c>
      <c r="E30" s="87">
        <v>14.9</v>
      </c>
      <c r="F30" s="87">
        <v>9.2</v>
      </c>
      <c r="G30" s="74">
        <v>1.25</v>
      </c>
      <c r="H30" s="86">
        <v>962</v>
      </c>
      <c r="I30" s="88">
        <f t="shared" si="1"/>
        <v>297.9351365525801</v>
      </c>
      <c r="K30" s="53"/>
    </row>
    <row r="31" spans="1:11" s="37" customFormat="1" ht="13.5" thickBot="1">
      <c r="A31" s="109" t="s">
        <v>45</v>
      </c>
      <c r="B31" s="110">
        <v>50</v>
      </c>
      <c r="C31" s="110">
        <v>1807</v>
      </c>
      <c r="D31" s="110">
        <v>750</v>
      </c>
      <c r="E31" s="111">
        <v>17.6</v>
      </c>
      <c r="F31" s="111">
        <v>10.9</v>
      </c>
      <c r="G31" s="103">
        <v>1.24</v>
      </c>
      <c r="H31" s="101">
        <v>1161</v>
      </c>
      <c r="I31" s="104">
        <f t="shared" si="1"/>
        <v>362.9537589993332</v>
      </c>
      <c r="K31" s="53"/>
    </row>
    <row r="32" spans="1:13" s="37" customFormat="1" ht="12.75">
      <c r="A32" s="39"/>
      <c r="B32" s="39"/>
      <c r="C32" s="39"/>
      <c r="D32" s="39"/>
      <c r="E32" s="39"/>
      <c r="F32" s="39"/>
      <c r="G32" s="39"/>
      <c r="H32" s="39"/>
      <c r="I32" s="39"/>
      <c r="J32" s="50"/>
      <c r="K32" s="53"/>
      <c r="L32" s="53"/>
      <c r="M32" s="53"/>
    </row>
    <row r="33" spans="1:13" s="37" customFormat="1" ht="12.75">
      <c r="A33" s="41" t="s">
        <v>7</v>
      </c>
      <c r="B33" s="41"/>
      <c r="C33" s="41"/>
      <c r="D33" s="39"/>
      <c r="E33" s="39"/>
      <c r="F33" s="39"/>
      <c r="G33" s="44"/>
      <c r="H33" s="44"/>
      <c r="I33" s="44"/>
      <c r="J33" s="51"/>
      <c r="K33" s="53"/>
      <c r="L33" s="53"/>
      <c r="M33" s="53"/>
    </row>
    <row r="34" spans="1:13" s="37" customFormat="1" ht="13.5" thickBot="1">
      <c r="A34" s="39"/>
      <c r="B34" s="39"/>
      <c r="C34" s="39"/>
      <c r="D34" s="39"/>
      <c r="E34" s="39"/>
      <c r="F34" s="39"/>
      <c r="G34" s="44"/>
      <c r="H34" s="44"/>
      <c r="I34" s="44"/>
      <c r="J34" s="51"/>
      <c r="K34" s="53"/>
      <c r="L34" s="53"/>
      <c r="M34" s="53"/>
    </row>
    <row r="35" spans="1:11" s="37" customFormat="1" ht="70.5">
      <c r="A35" s="32" t="s">
        <v>2</v>
      </c>
      <c r="B35" s="77" t="s">
        <v>6</v>
      </c>
      <c r="C35" s="77" t="s">
        <v>1</v>
      </c>
      <c r="D35" s="77" t="s">
        <v>0</v>
      </c>
      <c r="E35" s="77" t="s">
        <v>4</v>
      </c>
      <c r="F35" s="77" t="s">
        <v>3</v>
      </c>
      <c r="G35" s="66" t="s">
        <v>163</v>
      </c>
      <c r="H35" s="77" t="s">
        <v>164</v>
      </c>
      <c r="I35" s="78" t="str">
        <f>CONCATENATE(J1,"/",J2,"/",J3," °C")</f>
        <v>45/35/20 °C</v>
      </c>
      <c r="K35" s="53"/>
    </row>
    <row r="36" spans="1:11" s="37" customFormat="1" ht="12.75">
      <c r="A36" s="108" t="s">
        <v>130</v>
      </c>
      <c r="B36" s="106">
        <v>455</v>
      </c>
      <c r="C36" s="106">
        <v>760</v>
      </c>
      <c r="D36" s="106">
        <v>500</v>
      </c>
      <c r="E36" s="107">
        <v>7</v>
      </c>
      <c r="F36" s="107">
        <v>3.54</v>
      </c>
      <c r="G36" s="105">
        <v>1.208</v>
      </c>
      <c r="H36" s="98">
        <v>258</v>
      </c>
      <c r="I36" s="102">
        <f>H36*($L$2^G36)</f>
        <v>83.11330465090936</v>
      </c>
      <c r="K36" s="53"/>
    </row>
    <row r="37" spans="1:11" s="37" customFormat="1" ht="12.75">
      <c r="A37" s="42" t="s">
        <v>131</v>
      </c>
      <c r="B37" s="86">
        <v>455</v>
      </c>
      <c r="C37" s="86">
        <v>1150</v>
      </c>
      <c r="D37" s="86">
        <v>500</v>
      </c>
      <c r="E37" s="87">
        <v>10.1</v>
      </c>
      <c r="F37" s="87">
        <v>5.2</v>
      </c>
      <c r="G37" s="27">
        <v>1.26</v>
      </c>
      <c r="H37" s="86">
        <v>354</v>
      </c>
      <c r="I37" s="88">
        <f>H37*($L$2^G37)</f>
        <v>108.61191906995406</v>
      </c>
      <c r="K37" s="53"/>
    </row>
    <row r="38" spans="1:11" s="37" customFormat="1" ht="12.75">
      <c r="A38" s="42" t="s">
        <v>132</v>
      </c>
      <c r="B38" s="86">
        <v>555</v>
      </c>
      <c r="C38" s="86">
        <v>1450</v>
      </c>
      <c r="D38" s="86">
        <v>600</v>
      </c>
      <c r="E38" s="87">
        <v>14</v>
      </c>
      <c r="F38" s="87">
        <v>7.3</v>
      </c>
      <c r="G38" s="27">
        <v>1.25</v>
      </c>
      <c r="H38" s="86">
        <v>508</v>
      </c>
      <c r="I38" s="88">
        <f>H38*($L$2^G38)</f>
        <v>157.32957314834792</v>
      </c>
      <c r="K38" s="53"/>
    </row>
    <row r="39" spans="1:11" s="37" customFormat="1" ht="13.5" thickBot="1">
      <c r="A39" s="43" t="s">
        <v>133</v>
      </c>
      <c r="B39" s="89">
        <v>555</v>
      </c>
      <c r="C39" s="89">
        <v>1750</v>
      </c>
      <c r="D39" s="89">
        <v>600</v>
      </c>
      <c r="E39" s="90">
        <v>16.9</v>
      </c>
      <c r="F39" s="90">
        <v>8.84</v>
      </c>
      <c r="G39" s="84">
        <v>1.24</v>
      </c>
      <c r="H39" s="89">
        <v>635</v>
      </c>
      <c r="I39" s="91">
        <f>H39*($L$2^G39)</f>
        <v>198.5147605207378</v>
      </c>
      <c r="K39" s="53"/>
    </row>
    <row r="40" spans="1:13" s="37" customFormat="1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53"/>
      <c r="L40" s="53"/>
      <c r="M40" s="53"/>
    </row>
    <row r="41" spans="1:13" s="37" customFormat="1" ht="12.75">
      <c r="A41" s="36" t="s">
        <v>9</v>
      </c>
      <c r="B41" s="38"/>
      <c r="C41" s="38"/>
      <c r="D41" s="39"/>
      <c r="E41" s="39"/>
      <c r="F41" s="39"/>
      <c r="G41" s="39"/>
      <c r="H41" s="39"/>
      <c r="I41" s="39"/>
      <c r="J41" s="39"/>
      <c r="K41" s="53"/>
      <c r="L41" s="53"/>
      <c r="M41" s="53"/>
    </row>
    <row r="42" spans="1:13" s="37" customFormat="1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53"/>
      <c r="L42" s="53"/>
      <c r="M42" s="53"/>
    </row>
    <row r="43" spans="1:13" s="37" customFormat="1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53"/>
      <c r="L43" s="53"/>
      <c r="M43" s="53"/>
    </row>
    <row r="44" ht="12.75">
      <c r="K44" s="53"/>
    </row>
    <row r="45" ht="12.75">
      <c r="K45" s="53"/>
    </row>
    <row r="46" ht="12.75">
      <c r="K46" s="53"/>
    </row>
    <row r="47" ht="12.75">
      <c r="K47" s="53"/>
    </row>
    <row r="48" ht="12.75">
      <c r="K48" s="53"/>
    </row>
    <row r="49" ht="12.75">
      <c r="K49" s="53"/>
    </row>
    <row r="50" ht="12.75">
      <c r="K50" s="53"/>
    </row>
    <row r="51" ht="12.75">
      <c r="K51" s="53"/>
    </row>
  </sheetData>
  <sheetProtection/>
  <mergeCells count="3">
    <mergeCell ref="F1:I1"/>
    <mergeCell ref="F2:I2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5.8515625" style="1" customWidth="1"/>
    <col min="2" max="6" width="6.7109375" style="1" customWidth="1"/>
    <col min="7" max="8" width="6.7109375" style="5" customWidth="1"/>
    <col min="9" max="9" width="7.57421875" style="5" bestFit="1" customWidth="1"/>
    <col min="10" max="10" width="9.140625" style="53" customWidth="1"/>
  </cols>
  <sheetData>
    <row r="1" spans="1:16" ht="20.25">
      <c r="A1" s="72" t="s">
        <v>14</v>
      </c>
      <c r="B1" s="6"/>
      <c r="C1" s="6"/>
      <c r="D1"/>
      <c r="E1"/>
      <c r="F1" s="134" t="s">
        <v>172</v>
      </c>
      <c r="G1" s="134"/>
      <c r="H1" s="134"/>
      <c r="I1" s="135"/>
      <c r="J1" s="71">
        <v>45</v>
      </c>
      <c r="L1" s="57">
        <f>(J1+J2)/2-J3</f>
        <v>20</v>
      </c>
      <c r="M1" s="58">
        <f>(J1-J2)/LN((J1-J3)/(J2-J3))</f>
        <v>19.576151889712175</v>
      </c>
      <c r="N1" s="58">
        <f>(J2-J3)/(J1-J3)</f>
        <v>0.6</v>
      </c>
      <c r="O1" s="59"/>
      <c r="P1" s="59"/>
    </row>
    <row r="2" spans="1:16" ht="20.25">
      <c r="A2" s="9"/>
      <c r="B2" s="6"/>
      <c r="C2" s="6"/>
      <c r="D2"/>
      <c r="E2"/>
      <c r="F2" s="134" t="s">
        <v>171</v>
      </c>
      <c r="G2" s="134"/>
      <c r="H2" s="134"/>
      <c r="I2" s="135"/>
      <c r="J2" s="71">
        <v>35</v>
      </c>
      <c r="L2" s="60">
        <f>IF(N1&gt;=0.7,(L1)/50,M1/50)</f>
        <v>0.3915230377942435</v>
      </c>
      <c r="M2" s="58"/>
      <c r="N2" s="59"/>
      <c r="O2" s="59"/>
      <c r="P2" s="59"/>
    </row>
    <row r="3" spans="1:16" ht="20.25">
      <c r="A3" s="10"/>
      <c r="B3" s="7"/>
      <c r="C3" s="7"/>
      <c r="D3"/>
      <c r="E3"/>
      <c r="F3" s="134" t="s">
        <v>173</v>
      </c>
      <c r="G3" s="134"/>
      <c r="H3" s="134"/>
      <c r="I3" s="135"/>
      <c r="J3" s="71">
        <v>20</v>
      </c>
      <c r="L3" s="58"/>
      <c r="M3" s="58"/>
      <c r="N3" s="59"/>
      <c r="O3" s="59"/>
      <c r="P3" s="59"/>
    </row>
    <row r="4" ht="13.5" thickBot="1"/>
    <row r="5" spans="1:9" s="34" customFormat="1" ht="70.5">
      <c r="A5" s="32" t="s">
        <v>2</v>
      </c>
      <c r="B5" s="77" t="s">
        <v>6</v>
      </c>
      <c r="C5" s="77" t="s">
        <v>1</v>
      </c>
      <c r="D5" s="77" t="s">
        <v>0</v>
      </c>
      <c r="E5" s="77" t="s">
        <v>4</v>
      </c>
      <c r="F5" s="77" t="s">
        <v>3</v>
      </c>
      <c r="G5" s="66" t="s">
        <v>163</v>
      </c>
      <c r="H5" s="77" t="s">
        <v>164</v>
      </c>
      <c r="I5" s="78" t="str">
        <f>CONCATENATE(J1,"/",J2,"/",J3," °C")</f>
        <v>45/35/20 °C</v>
      </c>
    </row>
    <row r="6" spans="1:10" ht="12.75">
      <c r="A6" s="42" t="s">
        <v>46</v>
      </c>
      <c r="B6" s="86">
        <v>450</v>
      </c>
      <c r="C6" s="86">
        <v>547</v>
      </c>
      <c r="D6" s="86">
        <v>500</v>
      </c>
      <c r="E6" s="87">
        <v>4.1</v>
      </c>
      <c r="F6" s="87">
        <v>2.6</v>
      </c>
      <c r="G6" s="74">
        <v>1.223</v>
      </c>
      <c r="H6" s="86">
        <v>265</v>
      </c>
      <c r="I6" s="88">
        <f aca="true" t="shared" si="0" ref="I6:I16">H6*($L$2^G6)</f>
        <v>84.17596005172395</v>
      </c>
      <c r="J6"/>
    </row>
    <row r="7" spans="1:10" ht="12.75">
      <c r="A7" s="42" t="s">
        <v>47</v>
      </c>
      <c r="B7" s="86">
        <v>450</v>
      </c>
      <c r="C7" s="86">
        <v>862</v>
      </c>
      <c r="D7" s="86">
        <v>500</v>
      </c>
      <c r="E7" s="87">
        <v>6.2</v>
      </c>
      <c r="F7" s="87">
        <v>3.9</v>
      </c>
      <c r="G7" s="74">
        <v>1.238</v>
      </c>
      <c r="H7" s="86">
        <v>421</v>
      </c>
      <c r="I7" s="88">
        <f t="shared" si="0"/>
        <v>131.8607859688858</v>
      </c>
      <c r="J7"/>
    </row>
    <row r="8" spans="1:10" ht="12.75">
      <c r="A8" s="42" t="s">
        <v>48</v>
      </c>
      <c r="B8" s="86">
        <v>450</v>
      </c>
      <c r="C8" s="86">
        <v>1222</v>
      </c>
      <c r="D8" s="86">
        <v>500</v>
      </c>
      <c r="E8" s="87">
        <v>8.8</v>
      </c>
      <c r="F8" s="87">
        <v>5.5</v>
      </c>
      <c r="G8" s="74">
        <v>1.236</v>
      </c>
      <c r="H8" s="86">
        <v>587</v>
      </c>
      <c r="I8" s="88">
        <f t="shared" si="0"/>
        <v>184.19852612300315</v>
      </c>
      <c r="J8"/>
    </row>
    <row r="9" spans="1:10" ht="12.75">
      <c r="A9" s="42" t="s">
        <v>49</v>
      </c>
      <c r="B9" s="86">
        <v>550</v>
      </c>
      <c r="C9" s="86">
        <v>1222</v>
      </c>
      <c r="D9" s="86">
        <v>600</v>
      </c>
      <c r="E9" s="87">
        <v>17</v>
      </c>
      <c r="F9" s="87">
        <v>6.2</v>
      </c>
      <c r="G9" s="74">
        <v>1.257</v>
      </c>
      <c r="H9" s="86">
        <v>689</v>
      </c>
      <c r="I9" s="88">
        <f t="shared" si="0"/>
        <v>211.98990256849217</v>
      </c>
      <c r="J9"/>
    </row>
    <row r="10" spans="1:10" ht="12.75">
      <c r="A10" s="42" t="s">
        <v>50</v>
      </c>
      <c r="B10" s="86">
        <v>700</v>
      </c>
      <c r="C10" s="86">
        <v>1222</v>
      </c>
      <c r="D10" s="86">
        <v>750</v>
      </c>
      <c r="E10" s="87">
        <v>19.6</v>
      </c>
      <c r="F10" s="87">
        <v>7.4</v>
      </c>
      <c r="G10" s="74">
        <v>1.279</v>
      </c>
      <c r="H10" s="86">
        <v>843</v>
      </c>
      <c r="I10" s="88">
        <f t="shared" si="0"/>
        <v>254.0763191254152</v>
      </c>
      <c r="J10"/>
    </row>
    <row r="11" spans="1:10" ht="12.75">
      <c r="A11" s="42" t="s">
        <v>51</v>
      </c>
      <c r="B11" s="86">
        <v>450</v>
      </c>
      <c r="C11" s="86">
        <v>1537</v>
      </c>
      <c r="D11" s="86">
        <v>500</v>
      </c>
      <c r="E11" s="87">
        <v>22</v>
      </c>
      <c r="F11" s="87">
        <v>6.9</v>
      </c>
      <c r="G11" s="74">
        <v>1.234</v>
      </c>
      <c r="H11" s="86">
        <v>726</v>
      </c>
      <c r="I11" s="88">
        <f t="shared" si="0"/>
        <v>228.24388746643967</v>
      </c>
      <c r="J11"/>
    </row>
    <row r="12" spans="1:10" ht="12.75">
      <c r="A12" s="42" t="s">
        <v>52</v>
      </c>
      <c r="B12" s="86">
        <v>550</v>
      </c>
      <c r="C12" s="86">
        <v>1537</v>
      </c>
      <c r="D12" s="86">
        <v>600</v>
      </c>
      <c r="E12" s="87">
        <v>12.7</v>
      </c>
      <c r="F12" s="87">
        <v>7.9</v>
      </c>
      <c r="G12" s="74">
        <v>1.258</v>
      </c>
      <c r="H12" s="86">
        <v>856</v>
      </c>
      <c r="I12" s="88">
        <f t="shared" si="0"/>
        <v>263.1252194239463</v>
      </c>
      <c r="J12"/>
    </row>
    <row r="13" spans="1:10" ht="12.75">
      <c r="A13" s="42" t="s">
        <v>53</v>
      </c>
      <c r="B13" s="86">
        <v>700</v>
      </c>
      <c r="C13" s="86">
        <v>1537</v>
      </c>
      <c r="D13" s="86">
        <v>750</v>
      </c>
      <c r="E13" s="87">
        <v>15.3</v>
      </c>
      <c r="F13" s="87">
        <v>9.4</v>
      </c>
      <c r="G13" s="74">
        <v>1.282</v>
      </c>
      <c r="H13" s="86">
        <v>1051</v>
      </c>
      <c r="I13" s="88">
        <f t="shared" si="0"/>
        <v>315.876707400649</v>
      </c>
      <c r="J13"/>
    </row>
    <row r="14" spans="1:10" ht="12.75">
      <c r="A14" s="42" t="s">
        <v>54</v>
      </c>
      <c r="B14" s="86">
        <v>450</v>
      </c>
      <c r="C14" s="86">
        <v>1807</v>
      </c>
      <c r="D14" s="86">
        <v>500</v>
      </c>
      <c r="E14" s="87">
        <v>13.1</v>
      </c>
      <c r="F14" s="87">
        <v>8.1</v>
      </c>
      <c r="G14" s="74">
        <v>1.232</v>
      </c>
      <c r="H14" s="86">
        <v>862</v>
      </c>
      <c r="I14" s="88">
        <f t="shared" si="0"/>
        <v>271.5090349721362</v>
      </c>
      <c r="J14"/>
    </row>
    <row r="15" spans="1:10" ht="12.75">
      <c r="A15" s="42" t="s">
        <v>55</v>
      </c>
      <c r="B15" s="86">
        <v>550</v>
      </c>
      <c r="C15" s="86">
        <v>1807</v>
      </c>
      <c r="D15" s="86">
        <v>600</v>
      </c>
      <c r="E15" s="87">
        <v>14.9</v>
      </c>
      <c r="F15" s="87">
        <v>9.2</v>
      </c>
      <c r="G15" s="74">
        <v>1.258</v>
      </c>
      <c r="H15" s="86">
        <v>1022</v>
      </c>
      <c r="I15" s="88">
        <f t="shared" si="0"/>
        <v>314.15183907859006</v>
      </c>
      <c r="J15"/>
    </row>
    <row r="16" spans="1:10" ht="13.5" thickBot="1">
      <c r="A16" s="43" t="s">
        <v>56</v>
      </c>
      <c r="B16" s="89">
        <v>700</v>
      </c>
      <c r="C16" s="89">
        <v>1807</v>
      </c>
      <c r="D16" s="89">
        <v>750</v>
      </c>
      <c r="E16" s="90">
        <v>17.6</v>
      </c>
      <c r="F16" s="90">
        <v>10.9</v>
      </c>
      <c r="G16" s="75">
        <v>1.285</v>
      </c>
      <c r="H16" s="89">
        <v>1261</v>
      </c>
      <c r="I16" s="91">
        <f t="shared" si="0"/>
        <v>377.92728270817395</v>
      </c>
      <c r="J16"/>
    </row>
    <row r="17" spans="1:9" ht="12.75">
      <c r="A17" s="39"/>
      <c r="B17" s="39"/>
      <c r="C17" s="39"/>
      <c r="D17" s="39"/>
      <c r="E17" s="39"/>
      <c r="F17" s="39"/>
      <c r="G17" s="40"/>
      <c r="H17" s="40"/>
      <c r="I17" s="40"/>
    </row>
    <row r="18" spans="1:9" ht="12.75">
      <c r="A18" s="41" t="s">
        <v>8</v>
      </c>
      <c r="B18" s="39"/>
      <c r="C18" s="39"/>
      <c r="D18" s="39"/>
      <c r="E18" s="39"/>
      <c r="F18" s="39"/>
      <c r="G18" s="40"/>
      <c r="H18" s="40"/>
      <c r="I18" s="40"/>
    </row>
    <row r="19" spans="1:9" ht="13.5" thickBot="1">
      <c r="A19" s="39"/>
      <c r="B19" s="39"/>
      <c r="C19" s="39"/>
      <c r="D19" s="39"/>
      <c r="E19" s="39"/>
      <c r="F19" s="39"/>
      <c r="G19" s="40"/>
      <c r="H19" s="40"/>
      <c r="I19" s="40"/>
    </row>
    <row r="20" spans="1:9" s="35" customFormat="1" ht="70.5">
      <c r="A20" s="32" t="s">
        <v>2</v>
      </c>
      <c r="B20" s="77" t="s">
        <v>6</v>
      </c>
      <c r="C20" s="77" t="s">
        <v>1</v>
      </c>
      <c r="D20" s="77" t="s">
        <v>0</v>
      </c>
      <c r="E20" s="77" t="s">
        <v>4</v>
      </c>
      <c r="F20" s="77" t="s">
        <v>3</v>
      </c>
      <c r="G20" s="66" t="s">
        <v>163</v>
      </c>
      <c r="H20" s="77" t="s">
        <v>164</v>
      </c>
      <c r="I20" s="78" t="str">
        <f>CONCATENATE(J1,"/",J2,"/",J3," °C")</f>
        <v>45/35/20 °C</v>
      </c>
    </row>
    <row r="21" spans="1:10" ht="12.75">
      <c r="A21" s="108" t="s">
        <v>57</v>
      </c>
      <c r="B21" s="106">
        <v>50</v>
      </c>
      <c r="C21" s="106">
        <v>547</v>
      </c>
      <c r="D21" s="106">
        <v>500</v>
      </c>
      <c r="E21" s="107">
        <v>4.1</v>
      </c>
      <c r="F21" s="107">
        <v>2.6</v>
      </c>
      <c r="G21" s="73">
        <v>1.226</v>
      </c>
      <c r="H21" s="98">
        <v>266</v>
      </c>
      <c r="I21" s="102">
        <f aca="true" t="shared" si="1" ref="I21:I31">H21*($L$2^G21)</f>
        <v>84.25624747106525</v>
      </c>
      <c r="J21"/>
    </row>
    <row r="22" spans="1:10" ht="12.75">
      <c r="A22" s="42" t="s">
        <v>58</v>
      </c>
      <c r="B22" s="86">
        <v>50</v>
      </c>
      <c r="C22" s="86">
        <v>862</v>
      </c>
      <c r="D22" s="86">
        <v>500</v>
      </c>
      <c r="E22" s="87">
        <v>6.2</v>
      </c>
      <c r="F22" s="87">
        <v>3.9</v>
      </c>
      <c r="G22" s="74">
        <v>1.234</v>
      </c>
      <c r="H22" s="86">
        <v>397</v>
      </c>
      <c r="I22" s="88">
        <f t="shared" si="1"/>
        <v>124.8110514107115</v>
      </c>
      <c r="J22"/>
    </row>
    <row r="23" spans="1:10" ht="12.75">
      <c r="A23" s="42" t="s">
        <v>59</v>
      </c>
      <c r="B23" s="86">
        <v>50</v>
      </c>
      <c r="C23" s="86">
        <v>1222</v>
      </c>
      <c r="D23" s="86">
        <v>500</v>
      </c>
      <c r="E23" s="87">
        <v>8.8</v>
      </c>
      <c r="F23" s="87">
        <v>5.5</v>
      </c>
      <c r="G23" s="74">
        <v>1.244</v>
      </c>
      <c r="H23" s="86">
        <v>552</v>
      </c>
      <c r="I23" s="88">
        <f t="shared" si="1"/>
        <v>171.92110184524398</v>
      </c>
      <c r="J23"/>
    </row>
    <row r="24" spans="1:10" ht="12.75">
      <c r="A24" s="42" t="s">
        <v>60</v>
      </c>
      <c r="B24" s="86">
        <v>50</v>
      </c>
      <c r="C24" s="86">
        <v>1222</v>
      </c>
      <c r="D24" s="86">
        <v>600</v>
      </c>
      <c r="E24" s="87">
        <v>17</v>
      </c>
      <c r="F24" s="87">
        <v>6.2</v>
      </c>
      <c r="G24" s="74">
        <v>1.241</v>
      </c>
      <c r="H24" s="86">
        <v>647</v>
      </c>
      <c r="I24" s="88">
        <f t="shared" si="1"/>
        <v>202.07664221697084</v>
      </c>
      <c r="J24"/>
    </row>
    <row r="25" spans="1:10" ht="12.75">
      <c r="A25" s="108" t="s">
        <v>61</v>
      </c>
      <c r="B25" s="106">
        <v>50</v>
      </c>
      <c r="C25" s="106">
        <v>1222</v>
      </c>
      <c r="D25" s="106">
        <v>750</v>
      </c>
      <c r="E25" s="97">
        <v>19.6</v>
      </c>
      <c r="F25" s="107">
        <v>7.4</v>
      </c>
      <c r="G25" s="73">
        <v>1.239</v>
      </c>
      <c r="H25" s="98">
        <v>790</v>
      </c>
      <c r="I25" s="102">
        <f t="shared" si="1"/>
        <v>247.20281551868212</v>
      </c>
      <c r="J25"/>
    </row>
    <row r="26" spans="1:10" ht="12.75">
      <c r="A26" s="42" t="s">
        <v>62</v>
      </c>
      <c r="B26" s="86">
        <v>50</v>
      </c>
      <c r="C26" s="86">
        <v>1537</v>
      </c>
      <c r="D26" s="86">
        <v>500</v>
      </c>
      <c r="E26" s="87">
        <v>22</v>
      </c>
      <c r="F26" s="87">
        <v>6.9</v>
      </c>
      <c r="G26" s="74">
        <v>1.252</v>
      </c>
      <c r="H26" s="86">
        <v>689</v>
      </c>
      <c r="I26" s="88">
        <f t="shared" si="1"/>
        <v>212.9861624861798</v>
      </c>
      <c r="J26"/>
    </row>
    <row r="27" spans="1:10" ht="12.75">
      <c r="A27" s="42" t="s">
        <v>63</v>
      </c>
      <c r="B27" s="86">
        <v>50</v>
      </c>
      <c r="C27" s="86">
        <v>1537</v>
      </c>
      <c r="D27" s="86">
        <v>600</v>
      </c>
      <c r="E27" s="87">
        <v>12.7</v>
      </c>
      <c r="F27" s="87">
        <v>7.9</v>
      </c>
      <c r="G27" s="74">
        <v>1.246</v>
      </c>
      <c r="H27" s="86">
        <v>804</v>
      </c>
      <c r="I27" s="88">
        <f t="shared" si="1"/>
        <v>249.93764392050838</v>
      </c>
      <c r="J27"/>
    </row>
    <row r="28" spans="1:10" ht="12.75">
      <c r="A28" s="108" t="s">
        <v>64</v>
      </c>
      <c r="B28" s="106">
        <v>50</v>
      </c>
      <c r="C28" s="106">
        <v>1537</v>
      </c>
      <c r="D28" s="106">
        <v>750</v>
      </c>
      <c r="E28" s="107">
        <v>15.3</v>
      </c>
      <c r="F28" s="107">
        <v>9.4</v>
      </c>
      <c r="G28" s="73">
        <v>1.239</v>
      </c>
      <c r="H28" s="98">
        <v>976</v>
      </c>
      <c r="I28" s="102">
        <f t="shared" si="1"/>
        <v>305.4049974002959</v>
      </c>
      <c r="J28"/>
    </row>
    <row r="29" spans="1:10" ht="12.75">
      <c r="A29" s="42" t="s">
        <v>65</v>
      </c>
      <c r="B29" s="86">
        <v>50</v>
      </c>
      <c r="C29" s="86">
        <v>1807</v>
      </c>
      <c r="D29" s="86">
        <v>500</v>
      </c>
      <c r="E29" s="87">
        <v>13.1</v>
      </c>
      <c r="F29" s="87">
        <v>8.1</v>
      </c>
      <c r="G29" s="74">
        <v>1.26</v>
      </c>
      <c r="H29" s="86">
        <v>830</v>
      </c>
      <c r="I29" s="88">
        <f t="shared" si="1"/>
        <v>254.65506448605046</v>
      </c>
      <c r="J29"/>
    </row>
    <row r="30" spans="1:10" ht="12.75">
      <c r="A30" s="42" t="s">
        <v>66</v>
      </c>
      <c r="B30" s="86">
        <v>50</v>
      </c>
      <c r="C30" s="86">
        <v>1807</v>
      </c>
      <c r="D30" s="86">
        <v>600</v>
      </c>
      <c r="E30" s="87">
        <v>14.9</v>
      </c>
      <c r="F30" s="87">
        <v>9.2</v>
      </c>
      <c r="G30" s="74">
        <v>1.25</v>
      </c>
      <c r="H30" s="86">
        <v>962</v>
      </c>
      <c r="I30" s="88">
        <f t="shared" si="1"/>
        <v>297.9351365525801</v>
      </c>
      <c r="J30"/>
    </row>
    <row r="31" spans="1:10" ht="13.5" thickBot="1">
      <c r="A31" s="109" t="s">
        <v>67</v>
      </c>
      <c r="B31" s="110">
        <v>50</v>
      </c>
      <c r="C31" s="110">
        <v>1807</v>
      </c>
      <c r="D31" s="110">
        <v>750</v>
      </c>
      <c r="E31" s="111">
        <v>17.6</v>
      </c>
      <c r="F31" s="111">
        <v>10.9</v>
      </c>
      <c r="G31" s="103">
        <v>1.24</v>
      </c>
      <c r="H31" s="101">
        <v>1161</v>
      </c>
      <c r="I31" s="104">
        <f t="shared" si="1"/>
        <v>362.9537589993332</v>
      </c>
      <c r="J31"/>
    </row>
    <row r="32" spans="1:9" ht="12.75">
      <c r="A32" s="39"/>
      <c r="B32" s="39"/>
      <c r="C32" s="39"/>
      <c r="D32" s="39"/>
      <c r="E32" s="39"/>
      <c r="F32" s="39"/>
      <c r="G32" s="40"/>
      <c r="H32" s="40"/>
      <c r="I32" s="40"/>
    </row>
    <row r="33" spans="1:9" ht="12.75">
      <c r="A33" s="41" t="s">
        <v>7</v>
      </c>
      <c r="B33" s="39"/>
      <c r="C33" s="39"/>
      <c r="D33" s="39"/>
      <c r="E33" s="39"/>
      <c r="F33" s="39"/>
      <c r="G33" s="40"/>
      <c r="H33" s="40"/>
      <c r="I33" s="40"/>
    </row>
    <row r="34" spans="1:9" ht="13.5" thickBot="1">
      <c r="A34" s="39"/>
      <c r="B34" s="39"/>
      <c r="C34" s="39"/>
      <c r="D34" s="39"/>
      <c r="E34" s="39"/>
      <c r="F34" s="39"/>
      <c r="G34" s="40"/>
      <c r="H34" s="40"/>
      <c r="I34" s="40"/>
    </row>
    <row r="35" spans="1:10" ht="70.5">
      <c r="A35" s="32" t="s">
        <v>2</v>
      </c>
      <c r="B35" s="77" t="s">
        <v>6</v>
      </c>
      <c r="C35" s="77" t="s">
        <v>1</v>
      </c>
      <c r="D35" s="77" t="s">
        <v>0</v>
      </c>
      <c r="E35" s="77" t="s">
        <v>4</v>
      </c>
      <c r="F35" s="77" t="s">
        <v>3</v>
      </c>
      <c r="G35" s="66" t="s">
        <v>163</v>
      </c>
      <c r="H35" s="77" t="s">
        <v>164</v>
      </c>
      <c r="I35" s="78" t="str">
        <f>CONCATENATE(J1,"/",J2,"/",J3," °C")</f>
        <v>45/35/20 °C</v>
      </c>
      <c r="J35"/>
    </row>
    <row r="36" spans="1:10" ht="12.75">
      <c r="A36" s="42" t="s">
        <v>134</v>
      </c>
      <c r="B36" s="86">
        <v>455</v>
      </c>
      <c r="C36" s="86">
        <v>760</v>
      </c>
      <c r="D36" s="86">
        <v>500</v>
      </c>
      <c r="E36" s="87">
        <v>7</v>
      </c>
      <c r="F36" s="87">
        <v>3.58</v>
      </c>
      <c r="G36" s="112">
        <v>1.28</v>
      </c>
      <c r="H36" s="86">
        <v>258</v>
      </c>
      <c r="I36" s="88">
        <f>H36*($L$2^G36)</f>
        <v>77.68713002293744</v>
      </c>
      <c r="J36"/>
    </row>
    <row r="37" spans="1:10" ht="12.75">
      <c r="A37" s="42" t="s">
        <v>135</v>
      </c>
      <c r="B37" s="86">
        <v>455</v>
      </c>
      <c r="C37" s="86">
        <v>1150</v>
      </c>
      <c r="D37" s="86">
        <v>500</v>
      </c>
      <c r="E37" s="87">
        <v>10.1</v>
      </c>
      <c r="F37" s="87">
        <v>5.25</v>
      </c>
      <c r="G37" s="112">
        <v>1.26</v>
      </c>
      <c r="H37" s="86">
        <v>354</v>
      </c>
      <c r="I37" s="88">
        <f>H37*($L$2^G37)</f>
        <v>108.61191906995406</v>
      </c>
      <c r="J37"/>
    </row>
    <row r="38" spans="1:10" ht="12.75">
      <c r="A38" s="42" t="s">
        <v>136</v>
      </c>
      <c r="B38" s="86">
        <v>555</v>
      </c>
      <c r="C38" s="86">
        <v>1450</v>
      </c>
      <c r="D38" s="86">
        <v>600</v>
      </c>
      <c r="E38" s="87">
        <v>14</v>
      </c>
      <c r="F38" s="87">
        <v>7.34</v>
      </c>
      <c r="G38" s="112">
        <v>1.25</v>
      </c>
      <c r="H38" s="86">
        <v>508</v>
      </c>
      <c r="I38" s="88">
        <f>H38*($L$2^G38)</f>
        <v>157.32957314834792</v>
      </c>
      <c r="J38"/>
    </row>
    <row r="39" spans="1:10" ht="13.5" thickBot="1">
      <c r="A39" s="43" t="s">
        <v>137</v>
      </c>
      <c r="B39" s="89">
        <v>555</v>
      </c>
      <c r="C39" s="89">
        <v>1750</v>
      </c>
      <c r="D39" s="89">
        <v>600</v>
      </c>
      <c r="E39" s="90">
        <v>16.9</v>
      </c>
      <c r="F39" s="90">
        <v>8.89</v>
      </c>
      <c r="G39" s="113">
        <v>1.24</v>
      </c>
      <c r="H39" s="89">
        <v>635</v>
      </c>
      <c r="I39" s="91">
        <f>H39*($L$2^G39)</f>
        <v>198.5147605207378</v>
      </c>
      <c r="J39"/>
    </row>
    <row r="41" spans="1:9" ht="12.75">
      <c r="A41" s="36" t="s">
        <v>9</v>
      </c>
      <c r="B41" s="38"/>
      <c r="C41" s="38"/>
      <c r="D41" s="39"/>
      <c r="E41" s="39"/>
      <c r="F41" s="39"/>
      <c r="G41" s="40"/>
      <c r="H41" s="40"/>
      <c r="I41" s="40"/>
    </row>
  </sheetData>
  <sheetProtection/>
  <mergeCells count="3">
    <mergeCell ref="F1:I1"/>
    <mergeCell ref="F2:I2"/>
    <mergeCell ref="F3:I3"/>
  </mergeCells>
  <printOptions/>
  <pageMargins left="0.75" right="0.26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8" width="6.7109375" style="0" customWidth="1"/>
    <col min="10" max="10" width="9.140625" style="53" customWidth="1"/>
  </cols>
  <sheetData>
    <row r="1" spans="1:16" ht="20.25">
      <c r="A1" s="72" t="s">
        <v>13</v>
      </c>
      <c r="B1" s="6"/>
      <c r="C1" s="6"/>
      <c r="F1" s="134" t="s">
        <v>172</v>
      </c>
      <c r="G1" s="134"/>
      <c r="H1" s="134"/>
      <c r="I1" s="135"/>
      <c r="J1" s="71">
        <v>45</v>
      </c>
      <c r="L1" s="57">
        <f>(J1+J2)/2-J3</f>
        <v>20</v>
      </c>
      <c r="M1" s="58">
        <f>(J1-J2)/LN((J1-J3)/(J2-J3))</f>
        <v>19.576151889712175</v>
      </c>
      <c r="N1" s="58">
        <f>(J2-J3)/(J1-J3)</f>
        <v>0.6</v>
      </c>
      <c r="O1" s="65"/>
      <c r="P1" s="65"/>
    </row>
    <row r="2" spans="1:16" ht="20.25">
      <c r="A2" s="9"/>
      <c r="B2" s="6"/>
      <c r="C2" s="6"/>
      <c r="F2" s="134" t="s">
        <v>171</v>
      </c>
      <c r="G2" s="134"/>
      <c r="H2" s="134"/>
      <c r="I2" s="135"/>
      <c r="J2" s="71">
        <v>35</v>
      </c>
      <c r="L2" s="60">
        <f>IF(N1&gt;=0.7,(L1)/50,M1/50)</f>
        <v>0.3915230377942435</v>
      </c>
      <c r="M2" s="58"/>
      <c r="N2" s="59"/>
      <c r="O2" s="65"/>
      <c r="P2" s="65"/>
    </row>
    <row r="3" spans="1:16" ht="20.25">
      <c r="A3" s="10"/>
      <c r="B3" s="7"/>
      <c r="C3" s="7"/>
      <c r="F3" s="134" t="s">
        <v>173</v>
      </c>
      <c r="G3" s="134"/>
      <c r="H3" s="134"/>
      <c r="I3" s="135"/>
      <c r="J3" s="71">
        <v>20</v>
      </c>
      <c r="L3" s="64"/>
      <c r="M3" s="64"/>
      <c r="N3" s="65"/>
      <c r="O3" s="65"/>
      <c r="P3" s="65"/>
    </row>
    <row r="4" ht="13.5" thickBot="1"/>
    <row r="5" spans="1:9" s="35" customFormat="1" ht="70.5">
      <c r="A5" s="32" t="s">
        <v>2</v>
      </c>
      <c r="B5" s="77" t="s">
        <v>6</v>
      </c>
      <c r="C5" s="77" t="s">
        <v>1</v>
      </c>
      <c r="D5" s="77" t="s">
        <v>0</v>
      </c>
      <c r="E5" s="77" t="s">
        <v>4</v>
      </c>
      <c r="F5" s="77" t="s">
        <v>3</v>
      </c>
      <c r="G5" s="66" t="s">
        <v>163</v>
      </c>
      <c r="H5" s="77" t="s">
        <v>164</v>
      </c>
      <c r="I5" s="78" t="str">
        <f>CONCATENATE(J1,"/",J2,"/",J3," °C")</f>
        <v>45/35/20 °C</v>
      </c>
    </row>
    <row r="6" spans="1:10" ht="12.75">
      <c r="A6" s="42" t="s">
        <v>68</v>
      </c>
      <c r="B6" s="86">
        <v>460</v>
      </c>
      <c r="C6" s="86">
        <v>714</v>
      </c>
      <c r="D6" s="86">
        <v>500</v>
      </c>
      <c r="E6" s="87">
        <v>5.9</v>
      </c>
      <c r="F6" s="87">
        <v>2.7</v>
      </c>
      <c r="G6" s="74">
        <v>1.2698</v>
      </c>
      <c r="H6" s="130">
        <v>374</v>
      </c>
      <c r="I6" s="131">
        <f aca="true" t="shared" si="0" ref="I6:I15">H6*($L$2^G6)</f>
        <v>113.698529869391</v>
      </c>
      <c r="J6"/>
    </row>
    <row r="7" spans="1:10" ht="12.75">
      <c r="A7" s="42" t="s">
        <v>69</v>
      </c>
      <c r="B7" s="86">
        <v>560</v>
      </c>
      <c r="C7" s="86">
        <v>714</v>
      </c>
      <c r="D7" s="86">
        <v>600</v>
      </c>
      <c r="E7" s="87">
        <v>6.7</v>
      </c>
      <c r="F7" s="87">
        <v>3.1</v>
      </c>
      <c r="G7" s="74">
        <v>1.314</v>
      </c>
      <c r="H7" s="130">
        <v>437</v>
      </c>
      <c r="I7" s="131">
        <f t="shared" si="0"/>
        <v>127.45725401605532</v>
      </c>
      <c r="J7"/>
    </row>
    <row r="8" spans="1:10" ht="12.75">
      <c r="A8" s="42" t="s">
        <v>70</v>
      </c>
      <c r="B8" s="86">
        <v>710</v>
      </c>
      <c r="C8" s="86">
        <v>714</v>
      </c>
      <c r="D8" s="86">
        <v>750</v>
      </c>
      <c r="E8" s="87">
        <v>8</v>
      </c>
      <c r="F8" s="87">
        <v>3.7</v>
      </c>
      <c r="G8" s="74">
        <v>1.3024</v>
      </c>
      <c r="H8" s="130">
        <v>529</v>
      </c>
      <c r="I8" s="131">
        <f t="shared" si="0"/>
        <v>155.97780620392007</v>
      </c>
      <c r="J8"/>
    </row>
    <row r="9" spans="1:10" ht="12.75">
      <c r="A9" s="42" t="s">
        <v>71</v>
      </c>
      <c r="B9" s="86">
        <v>460</v>
      </c>
      <c r="C9" s="86">
        <v>1134</v>
      </c>
      <c r="D9" s="86">
        <v>500</v>
      </c>
      <c r="E9" s="87">
        <v>9.2</v>
      </c>
      <c r="F9" s="87">
        <v>4.1</v>
      </c>
      <c r="G9" s="74">
        <v>1.3218</v>
      </c>
      <c r="H9" s="130">
        <v>568</v>
      </c>
      <c r="I9" s="131">
        <f t="shared" si="0"/>
        <v>164.45798450084018</v>
      </c>
      <c r="J9"/>
    </row>
    <row r="10" spans="1:10" ht="12.75">
      <c r="A10" s="42" t="s">
        <v>72</v>
      </c>
      <c r="B10" s="86">
        <v>560</v>
      </c>
      <c r="C10" s="86">
        <v>1134</v>
      </c>
      <c r="D10" s="86">
        <v>600</v>
      </c>
      <c r="E10" s="87">
        <v>10.5</v>
      </c>
      <c r="F10" s="87">
        <v>4.8</v>
      </c>
      <c r="G10" s="74">
        <v>1.314</v>
      </c>
      <c r="H10" s="130">
        <v>663</v>
      </c>
      <c r="I10" s="131">
        <f t="shared" si="0"/>
        <v>193.37336250033107</v>
      </c>
      <c r="J10"/>
    </row>
    <row r="11" spans="1:10" ht="12.75">
      <c r="A11" s="42" t="s">
        <v>73</v>
      </c>
      <c r="B11" s="86">
        <v>710</v>
      </c>
      <c r="C11" s="86">
        <v>1134</v>
      </c>
      <c r="D11" s="86">
        <v>750</v>
      </c>
      <c r="E11" s="87">
        <v>12.4</v>
      </c>
      <c r="F11" s="87">
        <v>5.7</v>
      </c>
      <c r="G11" s="74">
        <v>1.3024</v>
      </c>
      <c r="H11" s="130">
        <v>802</v>
      </c>
      <c r="I11" s="131">
        <f t="shared" si="0"/>
        <v>236.47296895187884</v>
      </c>
      <c r="J11"/>
    </row>
    <row r="12" spans="1:10" ht="12.75">
      <c r="A12" s="42" t="s">
        <v>74</v>
      </c>
      <c r="B12" s="86">
        <v>460</v>
      </c>
      <c r="C12" s="86">
        <v>1764</v>
      </c>
      <c r="D12" s="86">
        <v>500</v>
      </c>
      <c r="E12" s="87">
        <v>14.6</v>
      </c>
      <c r="F12" s="87">
        <v>6.5</v>
      </c>
      <c r="G12" s="74">
        <v>1.341</v>
      </c>
      <c r="H12" s="130">
        <v>886</v>
      </c>
      <c r="I12" s="131">
        <f t="shared" si="0"/>
        <v>251.95401896205877</v>
      </c>
      <c r="J12"/>
    </row>
    <row r="13" spans="1:10" ht="12.75">
      <c r="A13" s="42" t="s">
        <v>75</v>
      </c>
      <c r="B13" s="86">
        <v>560</v>
      </c>
      <c r="C13" s="86">
        <v>1764</v>
      </c>
      <c r="D13" s="86">
        <v>600</v>
      </c>
      <c r="E13" s="87">
        <v>16.7</v>
      </c>
      <c r="F13" s="87">
        <v>7.5</v>
      </c>
      <c r="G13" s="74">
        <v>1.3359</v>
      </c>
      <c r="H13" s="130">
        <v>1035</v>
      </c>
      <c r="I13" s="131">
        <f t="shared" si="0"/>
        <v>295.73645033371946</v>
      </c>
      <c r="J13"/>
    </row>
    <row r="14" spans="1:10" ht="12.75">
      <c r="A14" s="42" t="s">
        <v>76</v>
      </c>
      <c r="B14" s="86">
        <v>710</v>
      </c>
      <c r="C14" s="86">
        <v>1764</v>
      </c>
      <c r="D14" s="86">
        <v>750</v>
      </c>
      <c r="E14" s="87">
        <v>19.7</v>
      </c>
      <c r="F14" s="87">
        <v>8.9</v>
      </c>
      <c r="G14" s="74">
        <v>1.3283</v>
      </c>
      <c r="H14" s="130">
        <v>1252</v>
      </c>
      <c r="I14" s="131">
        <f t="shared" si="0"/>
        <v>360.2996823653334</v>
      </c>
      <c r="J14"/>
    </row>
    <row r="15" spans="1:10" ht="13.5" thickBot="1">
      <c r="A15" s="43" t="s">
        <v>77</v>
      </c>
      <c r="B15" s="89">
        <v>860</v>
      </c>
      <c r="C15" s="89">
        <v>1764</v>
      </c>
      <c r="D15" s="89">
        <v>900</v>
      </c>
      <c r="E15" s="90">
        <v>22.8</v>
      </c>
      <c r="F15" s="90">
        <v>10.4</v>
      </c>
      <c r="G15" s="75">
        <v>1.3207</v>
      </c>
      <c r="H15" s="132">
        <v>1462</v>
      </c>
      <c r="I15" s="133">
        <f t="shared" si="0"/>
        <v>423.74244423171444</v>
      </c>
      <c r="J15"/>
    </row>
    <row r="16" spans="1:8" ht="12.75">
      <c r="A16" s="37"/>
      <c r="B16" s="37"/>
      <c r="C16" s="37"/>
      <c r="D16" s="37"/>
      <c r="E16" s="37"/>
      <c r="F16" s="37"/>
      <c r="G16" s="37"/>
      <c r="H16" s="37"/>
    </row>
    <row r="17" spans="1:8" ht="12.75">
      <c r="A17" s="36" t="s">
        <v>9</v>
      </c>
      <c r="B17" s="38"/>
      <c r="C17" s="38"/>
      <c r="D17" s="37"/>
      <c r="E17" s="37"/>
      <c r="F17" s="37"/>
      <c r="G17" s="37"/>
      <c r="H17" s="37"/>
    </row>
  </sheetData>
  <sheetProtection/>
  <mergeCells count="3">
    <mergeCell ref="F1:I1"/>
    <mergeCell ref="F2:I2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Sofie Noe</cp:lastModifiedBy>
  <cp:lastPrinted>2008-04-14T13:47:50Z</cp:lastPrinted>
  <dcterms:created xsi:type="dcterms:W3CDTF">1996-10-14T23:33:28Z</dcterms:created>
  <dcterms:modified xsi:type="dcterms:W3CDTF">2012-08-27T15:13:14Z</dcterms:modified>
  <cp:category/>
  <cp:version/>
  <cp:contentType/>
  <cp:contentStatus/>
</cp:coreProperties>
</file>